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O\Documents\Sigma Financial Solutions Inc\"/>
    </mc:Choice>
  </mc:AlternateContent>
  <workbookProtection workbookAlgorithmName="SHA-512" workbookHashValue="ZCyDw8UDiXBba79C4XYLB8s00C5OpERWLJwuLkjTDSlge6bEQDY8z0VQE+WUf4HGm5YH57MUR470q95Z/em4lw==" workbookSaltValue="D3nMPpPwbbH0jvR3zX4QXA==" workbookSpinCount="100000" lockStructure="1"/>
  <bookViews>
    <workbookView xWindow="2685" yWindow="3870" windowWidth="15600" windowHeight="7695" xr2:uid="{00000000-000D-0000-FFFF-FFFF00000000}"/>
  </bookViews>
  <sheets>
    <sheet name="IDR Analysis v2" sheetId="13" r:id="rId1"/>
    <sheet name="Old IBR" sheetId="6" r:id="rId2"/>
    <sheet name="PAYE New IBR" sheetId="5" r:id="rId3"/>
    <sheet name="REPAYE" sheetId="8" r:id="rId4"/>
    <sheet name="10 Yr" sheetId="2" r:id="rId5"/>
    <sheet name="25 Yr" sheetId="4" state="hidden" r:id="rId6"/>
    <sheet name="30 Yr" sheetId="7" r:id="rId7"/>
    <sheet name="IBR" sheetId="3" state="hidden" r:id="rId8"/>
    <sheet name="PIL" sheetId="9" r:id="rId9"/>
    <sheet name="Chart1" sheetId="11" state="hidden" r:id="rId10"/>
    <sheet name="Graphs" sheetId="10" state="hidden" r:id="rId11"/>
  </sheets>
  <calcPr calcId="171026"/>
  <fileRecoveryPr autoRecover="0"/>
</workbook>
</file>

<file path=xl/calcChain.xml><?xml version="1.0" encoding="utf-8"?>
<calcChain xmlns="http://schemas.openxmlformats.org/spreadsheetml/2006/main">
  <c r="J15" i="13" l="1"/>
  <c r="K15" i="13" s="1"/>
  <c r="L15" i="13" s="1"/>
  <c r="M15" i="13" s="1"/>
  <c r="N15" i="13" s="1"/>
  <c r="O15" i="13" s="1"/>
  <c r="P15" i="13" s="1"/>
  <c r="Q15" i="13" s="1"/>
  <c r="R15" i="13" s="1"/>
  <c r="S15" i="13" s="1"/>
  <c r="T15" i="13" s="1"/>
  <c r="U15" i="13" s="1"/>
  <c r="V15" i="13" s="1"/>
  <c r="W15" i="13" s="1"/>
  <c r="X15" i="13" s="1"/>
  <c r="Y15" i="13" s="1"/>
  <c r="Z15" i="13" s="1"/>
  <c r="AA15" i="13" s="1"/>
  <c r="B3" i="7" l="1"/>
  <c r="B4" i="7"/>
  <c r="B2" i="7"/>
  <c r="C18" i="7" s="1"/>
  <c r="C142" i="7"/>
  <c r="C164" i="7"/>
  <c r="C169" i="7"/>
  <c r="C190" i="7"/>
  <c r="C201" i="7"/>
  <c r="C217" i="7"/>
  <c r="C222" i="7"/>
  <c r="C238" i="7"/>
  <c r="C244" i="7"/>
  <c r="C260" i="7"/>
  <c r="C265" i="7"/>
  <c r="C281" i="7"/>
  <c r="C286" i="7"/>
  <c r="C302" i="7"/>
  <c r="C308" i="7"/>
  <c r="C324" i="7"/>
  <c r="C329" i="7"/>
  <c r="C340" i="7"/>
  <c r="C342" i="7"/>
  <c r="C349" i="7"/>
  <c r="C351" i="7"/>
  <c r="C357" i="7"/>
  <c r="C359" i="7"/>
  <c r="C365" i="7"/>
  <c r="B3" i="2"/>
  <c r="C91" i="2" s="1"/>
  <c r="B4" i="2"/>
  <c r="B2" i="2"/>
  <c r="C59" i="2" s="1"/>
  <c r="B36" i="8"/>
  <c r="E35" i="8"/>
  <c r="B4" i="8"/>
  <c r="B5" i="8"/>
  <c r="B9" i="8"/>
  <c r="E4" i="8"/>
  <c r="E5" i="8" s="1"/>
  <c r="B10" i="8"/>
  <c r="K3" i="9"/>
  <c r="C4" i="9" s="1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B11" i="8"/>
  <c r="B12" i="8"/>
  <c r="B13" i="8"/>
  <c r="B14" i="8"/>
  <c r="B15" i="8"/>
  <c r="B16" i="8"/>
  <c r="B17" i="8"/>
  <c r="B36" i="6"/>
  <c r="E35" i="6"/>
  <c r="B17" i="6"/>
  <c r="B16" i="6"/>
  <c r="B15" i="6"/>
  <c r="B14" i="6"/>
  <c r="B13" i="6"/>
  <c r="B12" i="6"/>
  <c r="B11" i="6"/>
  <c r="B10" i="6"/>
  <c r="B9" i="6"/>
  <c r="E4" i="6"/>
  <c r="E5" i="6" s="1"/>
  <c r="B5" i="6"/>
  <c r="B4" i="6"/>
  <c r="B31" i="5"/>
  <c r="B5" i="5"/>
  <c r="B4" i="5"/>
  <c r="E4" i="5"/>
  <c r="E30" i="5"/>
  <c r="B17" i="5"/>
  <c r="B16" i="5"/>
  <c r="B15" i="5"/>
  <c r="B14" i="5"/>
  <c r="B13" i="5"/>
  <c r="B12" i="5"/>
  <c r="B11" i="5"/>
  <c r="B10" i="5"/>
  <c r="B9" i="5"/>
  <c r="G4" i="9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E5" i="5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105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69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45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12" i="3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B4" i="4"/>
  <c r="B7" i="4"/>
  <c r="D7" i="4"/>
  <c r="C7" i="4"/>
  <c r="A8" i="4"/>
  <c r="C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C9" i="4"/>
  <c r="C11" i="4"/>
  <c r="C13" i="4"/>
  <c r="C15" i="4"/>
  <c r="C17" i="4"/>
  <c r="C19" i="4"/>
  <c r="C21" i="4"/>
  <c r="C23" i="4"/>
  <c r="C25" i="4"/>
  <c r="C27" i="4"/>
  <c r="C29" i="4"/>
  <c r="C31" i="4"/>
  <c r="C33" i="4"/>
  <c r="C35" i="4"/>
  <c r="C37" i="4"/>
  <c r="C39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C40" i="4"/>
  <c r="C42" i="4"/>
  <c r="C44" i="4"/>
  <c r="C46" i="4"/>
  <c r="C48" i="4"/>
  <c r="C50" i="4"/>
  <c r="C52" i="4"/>
  <c r="C54" i="4"/>
  <c r="C56" i="4"/>
  <c r="C58" i="4"/>
  <c r="C60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B7" i="7"/>
  <c r="D7" i="7" s="1"/>
  <c r="C5" i="3"/>
  <c r="B9" i="3"/>
  <c r="C9" i="3"/>
  <c r="C10" i="3"/>
  <c r="C11" i="3"/>
  <c r="B310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C10" i="4"/>
  <c r="C12" i="4"/>
  <c r="C14" i="4"/>
  <c r="C16" i="4"/>
  <c r="C18" i="4"/>
  <c r="C20" i="4"/>
  <c r="C22" i="4"/>
  <c r="C24" i="4"/>
  <c r="C26" i="4"/>
  <c r="C28" i="4"/>
  <c r="C30" i="4"/>
  <c r="C32" i="4"/>
  <c r="C34" i="4"/>
  <c r="C36" i="4"/>
  <c r="C38" i="4"/>
  <c r="C41" i="4"/>
  <c r="C43" i="4"/>
  <c r="C45" i="4"/>
  <c r="C47" i="4"/>
  <c r="C49" i="4"/>
  <c r="C51" i="4"/>
  <c r="C53" i="4"/>
  <c r="C55" i="4"/>
  <c r="C57" i="4"/>
  <c r="C59" i="4"/>
  <c r="C61" i="4"/>
  <c r="F9" i="3"/>
  <c r="G9" i="3"/>
  <c r="B10" i="3"/>
  <c r="D9" i="3"/>
  <c r="E9" i="3"/>
  <c r="E7" i="4"/>
  <c r="F7" i="4"/>
  <c r="B8" i="4"/>
  <c r="B308" i="4"/>
  <c r="F10" i="3"/>
  <c r="G10" i="3"/>
  <c r="B11" i="3"/>
  <c r="D10" i="3"/>
  <c r="E10" i="3"/>
  <c r="D8" i="4"/>
  <c r="F11" i="3"/>
  <c r="G11" i="3"/>
  <c r="B12" i="3"/>
  <c r="D11" i="3"/>
  <c r="E11" i="3"/>
  <c r="E8" i="4"/>
  <c r="F8" i="4"/>
  <c r="B9" i="4"/>
  <c r="D12" i="3"/>
  <c r="E12" i="3"/>
  <c r="F12" i="3"/>
  <c r="G12" i="3"/>
  <c r="B13" i="3"/>
  <c r="D9" i="4"/>
  <c r="D13" i="3"/>
  <c r="E13" i="3"/>
  <c r="F13" i="3"/>
  <c r="G13" i="3"/>
  <c r="B14" i="3"/>
  <c r="E9" i="4"/>
  <c r="F9" i="4"/>
  <c r="B10" i="4"/>
  <c r="F14" i="3"/>
  <c r="D14" i="3"/>
  <c r="E14" i="3"/>
  <c r="G14" i="3"/>
  <c r="B15" i="3"/>
  <c r="D10" i="4"/>
  <c r="F15" i="3"/>
  <c r="G15" i="3"/>
  <c r="B16" i="3"/>
  <c r="D15" i="3"/>
  <c r="E15" i="3"/>
  <c r="E10" i="4"/>
  <c r="F10" i="4"/>
  <c r="B11" i="4"/>
  <c r="D16" i="3"/>
  <c r="E16" i="3"/>
  <c r="F16" i="3"/>
  <c r="G16" i="3"/>
  <c r="B17" i="3"/>
  <c r="D11" i="4"/>
  <c r="D17" i="3"/>
  <c r="E17" i="3"/>
  <c r="F17" i="3"/>
  <c r="G17" i="3"/>
  <c r="B18" i="3"/>
  <c r="E11" i="4"/>
  <c r="F11" i="4"/>
  <c r="B12" i="4"/>
  <c r="F18" i="3"/>
  <c r="G18" i="3"/>
  <c r="B19" i="3"/>
  <c r="D18" i="3"/>
  <c r="E18" i="3"/>
  <c r="D12" i="4"/>
  <c r="D19" i="3"/>
  <c r="E19" i="3"/>
  <c r="F19" i="3"/>
  <c r="G19" i="3"/>
  <c r="B20" i="3"/>
  <c r="E12" i="4"/>
  <c r="F12" i="4"/>
  <c r="B13" i="4"/>
  <c r="D20" i="3"/>
  <c r="E20" i="3"/>
  <c r="F20" i="3"/>
  <c r="G20" i="3"/>
  <c r="B21" i="3"/>
  <c r="D13" i="4"/>
  <c r="E13" i="4"/>
  <c r="F13" i="4"/>
  <c r="B14" i="4"/>
  <c r="D14" i="4"/>
  <c r="E14" i="4"/>
  <c r="F14" i="4"/>
  <c r="B15" i="4"/>
  <c r="F21" i="3"/>
  <c r="G21" i="3"/>
  <c r="B22" i="3"/>
  <c r="D21" i="3"/>
  <c r="E21" i="3"/>
  <c r="F22" i="3"/>
  <c r="G22" i="3"/>
  <c r="B23" i="3"/>
  <c r="D22" i="3"/>
  <c r="E22" i="3"/>
  <c r="D15" i="4"/>
  <c r="E15" i="4"/>
  <c r="F15" i="4"/>
  <c r="B16" i="4"/>
  <c r="D23" i="3"/>
  <c r="E23" i="3"/>
  <c r="F23" i="3"/>
  <c r="G23" i="3"/>
  <c r="B24" i="3"/>
  <c r="D16" i="4"/>
  <c r="E16" i="4"/>
  <c r="F16" i="4"/>
  <c r="B17" i="4"/>
  <c r="D17" i="4"/>
  <c r="E17" i="4"/>
  <c r="F17" i="4"/>
  <c r="B18" i="4"/>
  <c r="D24" i="3"/>
  <c r="E24" i="3"/>
  <c r="F24" i="3"/>
  <c r="G24" i="3"/>
  <c r="B25" i="3"/>
  <c r="D25" i="3"/>
  <c r="E25" i="3"/>
  <c r="F25" i="3"/>
  <c r="G25" i="3"/>
  <c r="B26" i="3"/>
  <c r="D18" i="4"/>
  <c r="E18" i="4"/>
  <c r="F18" i="4"/>
  <c r="B19" i="4"/>
  <c r="D19" i="4"/>
  <c r="E19" i="4"/>
  <c r="F19" i="4"/>
  <c r="B20" i="4"/>
  <c r="F26" i="3"/>
  <c r="G26" i="3"/>
  <c r="B27" i="3"/>
  <c r="D26" i="3"/>
  <c r="E26" i="3"/>
  <c r="F27" i="3"/>
  <c r="G27" i="3"/>
  <c r="B28" i="3"/>
  <c r="D27" i="3"/>
  <c r="E27" i="3"/>
  <c r="D20" i="4"/>
  <c r="E20" i="4"/>
  <c r="F20" i="4"/>
  <c r="B21" i="4"/>
  <c r="D21" i="4"/>
  <c r="E21" i="4"/>
  <c r="F21" i="4"/>
  <c r="B22" i="4"/>
  <c r="D28" i="3"/>
  <c r="E28" i="3"/>
  <c r="F28" i="3"/>
  <c r="G28" i="3"/>
  <c r="B29" i="3"/>
  <c r="D29" i="3"/>
  <c r="E29" i="3"/>
  <c r="F29" i="3"/>
  <c r="G29" i="3"/>
  <c r="B30" i="3"/>
  <c r="D22" i="4"/>
  <c r="E22" i="4"/>
  <c r="F22" i="4"/>
  <c r="B23" i="4"/>
  <c r="D23" i="4"/>
  <c r="E23" i="4"/>
  <c r="F23" i="4"/>
  <c r="B24" i="4"/>
  <c r="D30" i="3"/>
  <c r="E30" i="3"/>
  <c r="F30" i="3"/>
  <c r="G30" i="3"/>
  <c r="B31" i="3"/>
  <c r="F31" i="3"/>
  <c r="G31" i="3"/>
  <c r="B32" i="3"/>
  <c r="D31" i="3"/>
  <c r="E31" i="3"/>
  <c r="D24" i="4"/>
  <c r="E24" i="4"/>
  <c r="F24" i="4"/>
  <c r="B25" i="4"/>
  <c r="D25" i="4"/>
  <c r="E25" i="4"/>
  <c r="F25" i="4"/>
  <c r="B26" i="4"/>
  <c r="D32" i="3"/>
  <c r="E32" i="3"/>
  <c r="F32" i="3"/>
  <c r="G32" i="3"/>
  <c r="B33" i="3"/>
  <c r="F33" i="3"/>
  <c r="G33" i="3"/>
  <c r="B34" i="3"/>
  <c r="D33" i="3"/>
  <c r="E33" i="3"/>
  <c r="D26" i="4"/>
  <c r="E26" i="4"/>
  <c r="F26" i="4"/>
  <c r="B27" i="4"/>
  <c r="D27" i="4"/>
  <c r="E27" i="4"/>
  <c r="F27" i="4"/>
  <c r="B28" i="4"/>
  <c r="F34" i="3"/>
  <c r="G34" i="3"/>
  <c r="B35" i="3"/>
  <c r="D34" i="3"/>
  <c r="E34" i="3"/>
  <c r="D35" i="3"/>
  <c r="E35" i="3"/>
  <c r="F35" i="3"/>
  <c r="G35" i="3"/>
  <c r="B36" i="3"/>
  <c r="D28" i="4"/>
  <c r="E28" i="4"/>
  <c r="F28" i="4"/>
  <c r="B29" i="4"/>
  <c r="D29" i="4"/>
  <c r="E29" i="4"/>
  <c r="F29" i="4"/>
  <c r="B30" i="4"/>
  <c r="D36" i="3"/>
  <c r="E36" i="3"/>
  <c r="F36" i="3"/>
  <c r="G36" i="3"/>
  <c r="B37" i="3"/>
  <c r="F37" i="3"/>
  <c r="G37" i="3"/>
  <c r="B38" i="3"/>
  <c r="D37" i="3"/>
  <c r="E37" i="3"/>
  <c r="D30" i="4"/>
  <c r="E30" i="4"/>
  <c r="F30" i="4"/>
  <c r="B31" i="4"/>
  <c r="F38" i="3"/>
  <c r="G38" i="3"/>
  <c r="B39" i="3"/>
  <c r="D38" i="3"/>
  <c r="E38" i="3"/>
  <c r="D31" i="4"/>
  <c r="E31" i="4"/>
  <c r="F31" i="4"/>
  <c r="B32" i="4"/>
  <c r="F39" i="3"/>
  <c r="G39" i="3"/>
  <c r="B40" i="3"/>
  <c r="D39" i="3"/>
  <c r="E39" i="3"/>
  <c r="D32" i="4"/>
  <c r="E32" i="4"/>
  <c r="F32" i="4"/>
  <c r="B33" i="4"/>
  <c r="D40" i="3"/>
  <c r="E40" i="3"/>
  <c r="F40" i="3"/>
  <c r="G40" i="3"/>
  <c r="B41" i="3"/>
  <c r="D33" i="4"/>
  <c r="E33" i="4"/>
  <c r="F33" i="4"/>
  <c r="B34" i="4"/>
  <c r="D34" i="4"/>
  <c r="E34" i="4"/>
  <c r="F34" i="4"/>
  <c r="B35" i="4"/>
  <c r="D41" i="3"/>
  <c r="E41" i="3"/>
  <c r="F41" i="3"/>
  <c r="G41" i="3"/>
  <c r="B42" i="3"/>
  <c r="F42" i="3"/>
  <c r="G42" i="3"/>
  <c r="B43" i="3"/>
  <c r="D42" i="3"/>
  <c r="E42" i="3"/>
  <c r="D35" i="4"/>
  <c r="E35" i="4"/>
  <c r="F35" i="4"/>
  <c r="B36" i="4"/>
  <c r="F43" i="3"/>
  <c r="G43" i="3"/>
  <c r="B44" i="3"/>
  <c r="D43" i="3"/>
  <c r="E43" i="3"/>
  <c r="D36" i="4"/>
  <c r="E36" i="4"/>
  <c r="F36" i="4"/>
  <c r="B37" i="4"/>
  <c r="D44" i="3"/>
  <c r="E44" i="3"/>
  <c r="F44" i="3"/>
  <c r="G44" i="3"/>
  <c r="B45" i="3"/>
  <c r="D37" i="4"/>
  <c r="E37" i="4"/>
  <c r="F37" i="4"/>
  <c r="B38" i="4"/>
  <c r="D38" i="4"/>
  <c r="E38" i="4"/>
  <c r="F38" i="4"/>
  <c r="B39" i="4"/>
  <c r="D45" i="3"/>
  <c r="E45" i="3"/>
  <c r="F45" i="3"/>
  <c r="G45" i="3"/>
  <c r="B46" i="3"/>
  <c r="F46" i="3"/>
  <c r="G46" i="3"/>
  <c r="B47" i="3"/>
  <c r="D46" i="3"/>
  <c r="E46" i="3"/>
  <c r="D39" i="4"/>
  <c r="E39" i="4"/>
  <c r="F39" i="4"/>
  <c r="B40" i="4"/>
  <c r="F47" i="3"/>
  <c r="G47" i="3"/>
  <c r="B48" i="3"/>
  <c r="D47" i="3"/>
  <c r="E47" i="3"/>
  <c r="D40" i="4"/>
  <c r="E40" i="4"/>
  <c r="F40" i="4"/>
  <c r="B41" i="4"/>
  <c r="D48" i="3"/>
  <c r="E48" i="3"/>
  <c r="F48" i="3"/>
  <c r="G48" i="3"/>
  <c r="B49" i="3"/>
  <c r="D41" i="4"/>
  <c r="E41" i="4"/>
  <c r="F41" i="4"/>
  <c r="B42" i="4"/>
  <c r="D42" i="4"/>
  <c r="E42" i="4"/>
  <c r="F42" i="4"/>
  <c r="B43" i="4"/>
  <c r="D49" i="3"/>
  <c r="E49" i="3"/>
  <c r="F49" i="3"/>
  <c r="G49" i="3"/>
  <c r="B50" i="3"/>
  <c r="F50" i="3"/>
  <c r="G50" i="3"/>
  <c r="B51" i="3"/>
  <c r="D50" i="3"/>
  <c r="E50" i="3"/>
  <c r="D43" i="4"/>
  <c r="E43" i="4"/>
  <c r="F43" i="4"/>
  <c r="B44" i="4"/>
  <c r="F51" i="3"/>
  <c r="G51" i="3"/>
  <c r="B52" i="3"/>
  <c r="D51" i="3"/>
  <c r="E51" i="3"/>
  <c r="D44" i="4"/>
  <c r="E44" i="4"/>
  <c r="F44" i="4"/>
  <c r="B45" i="4"/>
  <c r="D52" i="3"/>
  <c r="E52" i="3"/>
  <c r="F52" i="3"/>
  <c r="G52" i="3"/>
  <c r="B53" i="3"/>
  <c r="D45" i="4"/>
  <c r="E45" i="4"/>
  <c r="F45" i="4"/>
  <c r="B46" i="4"/>
  <c r="D46" i="4"/>
  <c r="E46" i="4"/>
  <c r="F46" i="4"/>
  <c r="B47" i="4"/>
  <c r="D53" i="3"/>
  <c r="E53" i="3"/>
  <c r="F53" i="3"/>
  <c r="G53" i="3"/>
  <c r="B54" i="3"/>
  <c r="F54" i="3"/>
  <c r="G54" i="3"/>
  <c r="B55" i="3"/>
  <c r="D54" i="3"/>
  <c r="E54" i="3"/>
  <c r="D47" i="4"/>
  <c r="E47" i="4"/>
  <c r="F47" i="4"/>
  <c r="B48" i="4"/>
  <c r="F55" i="3"/>
  <c r="G55" i="3"/>
  <c r="B56" i="3"/>
  <c r="D55" i="3"/>
  <c r="E55" i="3"/>
  <c r="D48" i="4"/>
  <c r="E48" i="4"/>
  <c r="F48" i="4"/>
  <c r="B49" i="4"/>
  <c r="D56" i="3"/>
  <c r="E56" i="3"/>
  <c r="F56" i="3"/>
  <c r="G56" i="3"/>
  <c r="B57" i="3"/>
  <c r="D49" i="4"/>
  <c r="E49" i="4"/>
  <c r="F49" i="4"/>
  <c r="B50" i="4"/>
  <c r="D50" i="4"/>
  <c r="E50" i="4"/>
  <c r="F50" i="4"/>
  <c r="B51" i="4"/>
  <c r="D57" i="3"/>
  <c r="E57" i="3"/>
  <c r="F57" i="3"/>
  <c r="G57" i="3"/>
  <c r="B58" i="3"/>
  <c r="F58" i="3"/>
  <c r="G58" i="3"/>
  <c r="B59" i="3"/>
  <c r="D58" i="3"/>
  <c r="E58" i="3"/>
  <c r="D51" i="4"/>
  <c r="E51" i="4"/>
  <c r="F51" i="4"/>
  <c r="B52" i="4"/>
  <c r="F59" i="3"/>
  <c r="G59" i="3"/>
  <c r="B60" i="3"/>
  <c r="D59" i="3"/>
  <c r="E59" i="3"/>
  <c r="D52" i="4"/>
  <c r="E52" i="4"/>
  <c r="F52" i="4"/>
  <c r="B53" i="4"/>
  <c r="D60" i="3"/>
  <c r="E60" i="3"/>
  <c r="F60" i="3"/>
  <c r="G60" i="3"/>
  <c r="B61" i="3"/>
  <c r="D53" i="4"/>
  <c r="E53" i="4"/>
  <c r="F53" i="4"/>
  <c r="B54" i="4"/>
  <c r="D54" i="4"/>
  <c r="E54" i="4"/>
  <c r="F54" i="4"/>
  <c r="B55" i="4"/>
  <c r="D61" i="3"/>
  <c r="E61" i="3"/>
  <c r="F61" i="3"/>
  <c r="G61" i="3"/>
  <c r="B62" i="3"/>
  <c r="F62" i="3"/>
  <c r="G62" i="3"/>
  <c r="B63" i="3"/>
  <c r="D62" i="3"/>
  <c r="E62" i="3"/>
  <c r="D55" i="4"/>
  <c r="E55" i="4"/>
  <c r="F55" i="4"/>
  <c r="B56" i="4"/>
  <c r="F63" i="3"/>
  <c r="G63" i="3"/>
  <c r="B64" i="3"/>
  <c r="D63" i="3"/>
  <c r="E63" i="3"/>
  <c r="D56" i="4"/>
  <c r="E56" i="4"/>
  <c r="F56" i="4"/>
  <c r="B57" i="4"/>
  <c r="D64" i="3"/>
  <c r="E64" i="3"/>
  <c r="F64" i="3"/>
  <c r="G64" i="3"/>
  <c r="B65" i="3"/>
  <c r="D57" i="4"/>
  <c r="E57" i="4"/>
  <c r="F57" i="4"/>
  <c r="B58" i="4"/>
  <c r="D58" i="4"/>
  <c r="E58" i="4"/>
  <c r="F58" i="4"/>
  <c r="B59" i="4"/>
  <c r="D65" i="3"/>
  <c r="E65" i="3"/>
  <c r="F65" i="3"/>
  <c r="G65" i="3"/>
  <c r="B66" i="3"/>
  <c r="F66" i="3"/>
  <c r="G66" i="3"/>
  <c r="B67" i="3"/>
  <c r="D66" i="3"/>
  <c r="E66" i="3"/>
  <c r="D59" i="4"/>
  <c r="E59" i="4"/>
  <c r="F59" i="4"/>
  <c r="B60" i="4"/>
  <c r="F67" i="3"/>
  <c r="G67" i="3"/>
  <c r="B68" i="3"/>
  <c r="D67" i="3"/>
  <c r="E67" i="3"/>
  <c r="D60" i="4"/>
  <c r="E60" i="4"/>
  <c r="F60" i="4"/>
  <c r="B61" i="4"/>
  <c r="D68" i="3"/>
  <c r="E68" i="3"/>
  <c r="F68" i="3"/>
  <c r="G68" i="3"/>
  <c r="B69" i="3"/>
  <c r="D61" i="4"/>
  <c r="E61" i="4"/>
  <c r="F61" i="4"/>
  <c r="B62" i="4"/>
  <c r="D62" i="4"/>
  <c r="E62" i="4"/>
  <c r="F62" i="4"/>
  <c r="B63" i="4"/>
  <c r="D69" i="3"/>
  <c r="E69" i="3"/>
  <c r="F69" i="3"/>
  <c r="G69" i="3"/>
  <c r="B70" i="3"/>
  <c r="F70" i="3"/>
  <c r="G70" i="3"/>
  <c r="B71" i="3"/>
  <c r="D70" i="3"/>
  <c r="E70" i="3"/>
  <c r="D63" i="4"/>
  <c r="E63" i="4"/>
  <c r="F63" i="4"/>
  <c r="B64" i="4"/>
  <c r="F71" i="3"/>
  <c r="G71" i="3"/>
  <c r="B72" i="3"/>
  <c r="D71" i="3"/>
  <c r="E71" i="3"/>
  <c r="D64" i="4"/>
  <c r="E64" i="4"/>
  <c r="F64" i="4"/>
  <c r="B65" i="4"/>
  <c r="F72" i="3"/>
  <c r="G72" i="3"/>
  <c r="B73" i="3"/>
  <c r="D72" i="3"/>
  <c r="E72" i="3"/>
  <c r="D65" i="4"/>
  <c r="E65" i="4"/>
  <c r="F65" i="4"/>
  <c r="B66" i="4"/>
  <c r="D73" i="3"/>
  <c r="E73" i="3"/>
  <c r="F73" i="3"/>
  <c r="G73" i="3"/>
  <c r="B74" i="3"/>
  <c r="D66" i="4"/>
  <c r="E66" i="4"/>
  <c r="F66" i="4"/>
  <c r="B67" i="4"/>
  <c r="D67" i="4"/>
  <c r="E67" i="4"/>
  <c r="F67" i="4"/>
  <c r="B68" i="4"/>
  <c r="F74" i="3"/>
  <c r="G74" i="3"/>
  <c r="B75" i="3"/>
  <c r="D74" i="3"/>
  <c r="E74" i="3"/>
  <c r="F75" i="3"/>
  <c r="G75" i="3"/>
  <c r="B76" i="3"/>
  <c r="D75" i="3"/>
  <c r="E75" i="3"/>
  <c r="D68" i="4"/>
  <c r="E68" i="4"/>
  <c r="F68" i="4"/>
  <c r="B69" i="4"/>
  <c r="D69" i="4"/>
  <c r="E69" i="4"/>
  <c r="F69" i="4"/>
  <c r="B70" i="4"/>
  <c r="F76" i="3"/>
  <c r="G76" i="3"/>
  <c r="B77" i="3"/>
  <c r="D76" i="3"/>
  <c r="E76" i="3"/>
  <c r="D77" i="3"/>
  <c r="E77" i="3"/>
  <c r="F77" i="3"/>
  <c r="G77" i="3"/>
  <c r="B78" i="3"/>
  <c r="D70" i="4"/>
  <c r="E70" i="4"/>
  <c r="F70" i="4"/>
  <c r="B71" i="4"/>
  <c r="D71" i="4"/>
  <c r="E71" i="4"/>
  <c r="F71" i="4"/>
  <c r="B72" i="4"/>
  <c r="F78" i="3"/>
  <c r="G78" i="3"/>
  <c r="B79" i="3"/>
  <c r="D78" i="3"/>
  <c r="E78" i="3"/>
  <c r="F79" i="3"/>
  <c r="G79" i="3"/>
  <c r="B80" i="3"/>
  <c r="D79" i="3"/>
  <c r="E79" i="3"/>
  <c r="D72" i="4"/>
  <c r="E72" i="4"/>
  <c r="F72" i="4"/>
  <c r="B73" i="4"/>
  <c r="D73" i="4"/>
  <c r="E73" i="4"/>
  <c r="F73" i="4"/>
  <c r="B74" i="4"/>
  <c r="F80" i="3"/>
  <c r="G80" i="3"/>
  <c r="B81" i="3"/>
  <c r="D80" i="3"/>
  <c r="E80" i="3"/>
  <c r="D81" i="3"/>
  <c r="E81" i="3"/>
  <c r="F81" i="3"/>
  <c r="G81" i="3"/>
  <c r="B82" i="3"/>
  <c r="D74" i="4"/>
  <c r="E74" i="4"/>
  <c r="F74" i="4"/>
  <c r="B75" i="4"/>
  <c r="D75" i="4"/>
  <c r="E75" i="4"/>
  <c r="F75" i="4"/>
  <c r="B76" i="4"/>
  <c r="F82" i="3"/>
  <c r="G82" i="3"/>
  <c r="B83" i="3"/>
  <c r="D82" i="3"/>
  <c r="E82" i="3"/>
  <c r="F83" i="3"/>
  <c r="G83" i="3"/>
  <c r="B84" i="3"/>
  <c r="D83" i="3"/>
  <c r="E83" i="3"/>
  <c r="D76" i="4"/>
  <c r="E76" i="4"/>
  <c r="F76" i="4"/>
  <c r="B77" i="4"/>
  <c r="F84" i="3"/>
  <c r="G84" i="3"/>
  <c r="B85" i="3"/>
  <c r="D84" i="3"/>
  <c r="E84" i="3"/>
  <c r="D77" i="4"/>
  <c r="E77" i="4"/>
  <c r="F77" i="4"/>
  <c r="B78" i="4"/>
  <c r="D85" i="3"/>
  <c r="E85" i="3"/>
  <c r="F85" i="3"/>
  <c r="G85" i="3"/>
  <c r="B86" i="3"/>
  <c r="D78" i="4"/>
  <c r="E78" i="4"/>
  <c r="F78" i="4"/>
  <c r="B79" i="4"/>
  <c r="D79" i="4"/>
  <c r="E79" i="4"/>
  <c r="F79" i="4"/>
  <c r="B80" i="4"/>
  <c r="F86" i="3"/>
  <c r="G86" i="3"/>
  <c r="B87" i="3"/>
  <c r="D86" i="3"/>
  <c r="E86" i="3"/>
  <c r="F87" i="3"/>
  <c r="G87" i="3"/>
  <c r="B88" i="3"/>
  <c r="D87" i="3"/>
  <c r="E87" i="3"/>
  <c r="D80" i="4"/>
  <c r="E80" i="4"/>
  <c r="F80" i="4"/>
  <c r="B81" i="4"/>
  <c r="F88" i="3"/>
  <c r="G88" i="3"/>
  <c r="B89" i="3"/>
  <c r="D88" i="3"/>
  <c r="E88" i="3"/>
  <c r="D81" i="4"/>
  <c r="E81" i="4"/>
  <c r="F81" i="4"/>
  <c r="B82" i="4"/>
  <c r="D89" i="3"/>
  <c r="E89" i="3"/>
  <c r="F89" i="3"/>
  <c r="G89" i="3"/>
  <c r="B90" i="3"/>
  <c r="D82" i="4"/>
  <c r="E82" i="4"/>
  <c r="F82" i="4"/>
  <c r="B83" i="4"/>
  <c r="D83" i="4"/>
  <c r="E83" i="4"/>
  <c r="F83" i="4"/>
  <c r="B84" i="4"/>
  <c r="F90" i="3"/>
  <c r="G90" i="3"/>
  <c r="B91" i="3"/>
  <c r="D90" i="3"/>
  <c r="E90" i="3"/>
  <c r="F91" i="3"/>
  <c r="G91" i="3"/>
  <c r="B92" i="3"/>
  <c r="D91" i="3"/>
  <c r="E91" i="3"/>
  <c r="D84" i="4"/>
  <c r="E84" i="4"/>
  <c r="F84" i="4"/>
  <c r="B85" i="4"/>
  <c r="F92" i="3"/>
  <c r="G92" i="3"/>
  <c r="B93" i="3"/>
  <c r="D92" i="3"/>
  <c r="E92" i="3"/>
  <c r="D85" i="4"/>
  <c r="E85" i="4"/>
  <c r="F85" i="4"/>
  <c r="B86" i="4"/>
  <c r="D93" i="3"/>
  <c r="E93" i="3"/>
  <c r="F93" i="3"/>
  <c r="G93" i="3"/>
  <c r="B94" i="3"/>
  <c r="D86" i="4"/>
  <c r="E86" i="4"/>
  <c r="F86" i="4"/>
  <c r="B87" i="4"/>
  <c r="D87" i="4"/>
  <c r="E87" i="4"/>
  <c r="F87" i="4"/>
  <c r="B88" i="4"/>
  <c r="F94" i="3"/>
  <c r="G94" i="3"/>
  <c r="B95" i="3"/>
  <c r="D94" i="3"/>
  <c r="E94" i="3"/>
  <c r="F95" i="3"/>
  <c r="G95" i="3"/>
  <c r="B96" i="3"/>
  <c r="D95" i="3"/>
  <c r="E95" i="3"/>
  <c r="D88" i="4"/>
  <c r="E88" i="4"/>
  <c r="F88" i="4"/>
  <c r="B89" i="4"/>
  <c r="F96" i="3"/>
  <c r="G96" i="3"/>
  <c r="B97" i="3"/>
  <c r="D96" i="3"/>
  <c r="E96" i="3"/>
  <c r="D89" i="4"/>
  <c r="E89" i="4"/>
  <c r="F89" i="4"/>
  <c r="B90" i="4"/>
  <c r="D97" i="3"/>
  <c r="E97" i="3"/>
  <c r="F97" i="3"/>
  <c r="G97" i="3"/>
  <c r="B98" i="3"/>
  <c r="D90" i="4"/>
  <c r="E90" i="4"/>
  <c r="F90" i="4"/>
  <c r="B91" i="4"/>
  <c r="F98" i="3"/>
  <c r="G98" i="3"/>
  <c r="B99" i="3"/>
  <c r="D98" i="3"/>
  <c r="E98" i="3"/>
  <c r="D91" i="4"/>
  <c r="E91" i="4"/>
  <c r="F91" i="4"/>
  <c r="B92" i="4"/>
  <c r="F99" i="3"/>
  <c r="G99" i="3"/>
  <c r="B100" i="3"/>
  <c r="D99" i="3"/>
  <c r="E99" i="3"/>
  <c r="D92" i="4"/>
  <c r="E92" i="4"/>
  <c r="F92" i="4"/>
  <c r="B93" i="4"/>
  <c r="F100" i="3"/>
  <c r="G100" i="3"/>
  <c r="B101" i="3"/>
  <c r="D100" i="3"/>
  <c r="E100" i="3"/>
  <c r="D93" i="4"/>
  <c r="E93" i="4"/>
  <c r="F93" i="4"/>
  <c r="B94" i="4"/>
  <c r="D101" i="3"/>
  <c r="E101" i="3"/>
  <c r="F101" i="3"/>
  <c r="G101" i="3"/>
  <c r="B102" i="3"/>
  <c r="D94" i="4"/>
  <c r="E94" i="4"/>
  <c r="F94" i="4"/>
  <c r="B95" i="4"/>
  <c r="F102" i="3"/>
  <c r="G102" i="3"/>
  <c r="B103" i="3"/>
  <c r="D102" i="3"/>
  <c r="E102" i="3"/>
  <c r="D95" i="4"/>
  <c r="E95" i="4"/>
  <c r="F95" i="4"/>
  <c r="B96" i="4"/>
  <c r="F103" i="3"/>
  <c r="G103" i="3"/>
  <c r="B104" i="3"/>
  <c r="D103" i="3"/>
  <c r="E103" i="3"/>
  <c r="D96" i="4"/>
  <c r="E96" i="4"/>
  <c r="F96" i="4"/>
  <c r="B97" i="4"/>
  <c r="D104" i="3"/>
  <c r="E104" i="3"/>
  <c r="F104" i="3"/>
  <c r="G104" i="3"/>
  <c r="B105" i="3"/>
  <c r="D97" i="4"/>
  <c r="E97" i="4"/>
  <c r="F97" i="4"/>
  <c r="B98" i="4"/>
  <c r="D105" i="3"/>
  <c r="E105" i="3"/>
  <c r="F105" i="3"/>
  <c r="G105" i="3"/>
  <c r="B106" i="3"/>
  <c r="D98" i="4"/>
  <c r="E98" i="4"/>
  <c r="F98" i="4"/>
  <c r="B99" i="4"/>
  <c r="F106" i="3"/>
  <c r="G106" i="3"/>
  <c r="B107" i="3"/>
  <c r="D106" i="3"/>
  <c r="E106" i="3"/>
  <c r="D99" i="4"/>
  <c r="E99" i="4"/>
  <c r="F99" i="4"/>
  <c r="B100" i="4"/>
  <c r="F107" i="3"/>
  <c r="G107" i="3"/>
  <c r="B108" i="3"/>
  <c r="D107" i="3"/>
  <c r="E107" i="3"/>
  <c r="D100" i="4"/>
  <c r="E100" i="4"/>
  <c r="F100" i="4"/>
  <c r="B101" i="4"/>
  <c r="D108" i="3"/>
  <c r="E108" i="3"/>
  <c r="F108" i="3"/>
  <c r="G108" i="3"/>
  <c r="B109" i="3"/>
  <c r="D101" i="4"/>
  <c r="E101" i="4"/>
  <c r="F101" i="4"/>
  <c r="B102" i="4"/>
  <c r="D109" i="3"/>
  <c r="E109" i="3"/>
  <c r="F109" i="3"/>
  <c r="G109" i="3"/>
  <c r="B110" i="3"/>
  <c r="D102" i="4"/>
  <c r="E102" i="4"/>
  <c r="F102" i="4"/>
  <c r="B103" i="4"/>
  <c r="F110" i="3"/>
  <c r="G110" i="3"/>
  <c r="B111" i="3"/>
  <c r="D110" i="3"/>
  <c r="E110" i="3"/>
  <c r="D103" i="4"/>
  <c r="E103" i="4"/>
  <c r="F103" i="4"/>
  <c r="B104" i="4"/>
  <c r="F111" i="3"/>
  <c r="G111" i="3"/>
  <c r="B112" i="3"/>
  <c r="D111" i="3"/>
  <c r="E111" i="3"/>
  <c r="D104" i="4"/>
  <c r="E104" i="4"/>
  <c r="F104" i="4"/>
  <c r="B105" i="4"/>
  <c r="D112" i="3"/>
  <c r="E112" i="3"/>
  <c r="F112" i="3"/>
  <c r="G112" i="3"/>
  <c r="B113" i="3"/>
  <c r="D105" i="4"/>
  <c r="E105" i="4"/>
  <c r="F105" i="4"/>
  <c r="B106" i="4"/>
  <c r="D113" i="3"/>
  <c r="E113" i="3"/>
  <c r="F113" i="3"/>
  <c r="G113" i="3"/>
  <c r="B114" i="3"/>
  <c r="D106" i="4"/>
  <c r="E106" i="4"/>
  <c r="F106" i="4"/>
  <c r="B107" i="4"/>
  <c r="F114" i="3"/>
  <c r="G114" i="3"/>
  <c r="B115" i="3"/>
  <c r="D114" i="3"/>
  <c r="E114" i="3"/>
  <c r="D107" i="4"/>
  <c r="E107" i="4"/>
  <c r="F107" i="4"/>
  <c r="B108" i="4"/>
  <c r="F115" i="3"/>
  <c r="G115" i="3"/>
  <c r="B116" i="3"/>
  <c r="D115" i="3"/>
  <c r="E115" i="3"/>
  <c r="D108" i="4"/>
  <c r="E108" i="4"/>
  <c r="F108" i="4"/>
  <c r="B109" i="4"/>
  <c r="D116" i="3"/>
  <c r="E116" i="3"/>
  <c r="F116" i="3"/>
  <c r="G116" i="3"/>
  <c r="B117" i="3"/>
  <c r="D109" i="4"/>
  <c r="E109" i="4"/>
  <c r="F109" i="4"/>
  <c r="B110" i="4"/>
  <c r="D117" i="3"/>
  <c r="E117" i="3"/>
  <c r="F117" i="3"/>
  <c r="G117" i="3"/>
  <c r="B118" i="3"/>
  <c r="D110" i="4"/>
  <c r="E110" i="4"/>
  <c r="F110" i="4"/>
  <c r="B111" i="4"/>
  <c r="F118" i="3"/>
  <c r="G118" i="3"/>
  <c r="B119" i="3"/>
  <c r="D118" i="3"/>
  <c r="E118" i="3"/>
  <c r="D111" i="4"/>
  <c r="E111" i="4"/>
  <c r="F111" i="4"/>
  <c r="B112" i="4"/>
  <c r="F119" i="3"/>
  <c r="G119" i="3"/>
  <c r="B120" i="3"/>
  <c r="D119" i="3"/>
  <c r="E119" i="3"/>
  <c r="D112" i="4"/>
  <c r="E112" i="4"/>
  <c r="F112" i="4"/>
  <c r="B113" i="4"/>
  <c r="D120" i="3"/>
  <c r="E120" i="3"/>
  <c r="F120" i="3"/>
  <c r="G120" i="3"/>
  <c r="B121" i="3"/>
  <c r="D113" i="4"/>
  <c r="E113" i="4"/>
  <c r="F113" i="4"/>
  <c r="B114" i="4"/>
  <c r="D121" i="3"/>
  <c r="E121" i="3"/>
  <c r="F121" i="3"/>
  <c r="G121" i="3"/>
  <c r="B122" i="3"/>
  <c r="D114" i="4"/>
  <c r="E114" i="4"/>
  <c r="F114" i="4"/>
  <c r="B115" i="4"/>
  <c r="F122" i="3"/>
  <c r="G122" i="3"/>
  <c r="B123" i="3"/>
  <c r="D122" i="3"/>
  <c r="E122" i="3"/>
  <c r="D115" i="4"/>
  <c r="E115" i="4"/>
  <c r="F115" i="4"/>
  <c r="B116" i="4"/>
  <c r="F123" i="3"/>
  <c r="G123" i="3"/>
  <c r="B124" i="3"/>
  <c r="D123" i="3"/>
  <c r="E123" i="3"/>
  <c r="D116" i="4"/>
  <c r="E116" i="4"/>
  <c r="F116" i="4"/>
  <c r="B117" i="4"/>
  <c r="D124" i="3"/>
  <c r="E124" i="3"/>
  <c r="F124" i="3"/>
  <c r="G124" i="3"/>
  <c r="B125" i="3"/>
  <c r="D117" i="4"/>
  <c r="E117" i="4"/>
  <c r="F117" i="4"/>
  <c r="B118" i="4"/>
  <c r="D125" i="3"/>
  <c r="E125" i="3"/>
  <c r="F125" i="3"/>
  <c r="G125" i="3"/>
  <c r="B126" i="3"/>
  <c r="D118" i="4"/>
  <c r="E118" i="4"/>
  <c r="F118" i="4"/>
  <c r="B119" i="4"/>
  <c r="F126" i="3"/>
  <c r="G126" i="3"/>
  <c r="B127" i="3"/>
  <c r="D126" i="3"/>
  <c r="E126" i="3"/>
  <c r="D119" i="4"/>
  <c r="E119" i="4"/>
  <c r="F119" i="4"/>
  <c r="B120" i="4"/>
  <c r="F127" i="3"/>
  <c r="G127" i="3"/>
  <c r="B128" i="3"/>
  <c r="D127" i="3"/>
  <c r="E127" i="3"/>
  <c r="D120" i="4"/>
  <c r="E120" i="4"/>
  <c r="F120" i="4"/>
  <c r="B121" i="4"/>
  <c r="D128" i="3"/>
  <c r="E128" i="3"/>
  <c r="F128" i="3"/>
  <c r="G128" i="3"/>
  <c r="B129" i="3"/>
  <c r="D121" i="4"/>
  <c r="E121" i="4"/>
  <c r="F121" i="4"/>
  <c r="B122" i="4"/>
  <c r="D129" i="3"/>
  <c r="E129" i="3"/>
  <c r="F129" i="3"/>
  <c r="G129" i="3"/>
  <c r="B130" i="3"/>
  <c r="D122" i="4"/>
  <c r="E122" i="4"/>
  <c r="F122" i="4"/>
  <c r="B123" i="4"/>
  <c r="F130" i="3"/>
  <c r="G130" i="3"/>
  <c r="B131" i="3"/>
  <c r="D130" i="3"/>
  <c r="E130" i="3"/>
  <c r="D123" i="4"/>
  <c r="E123" i="4"/>
  <c r="F123" i="4"/>
  <c r="B124" i="4"/>
  <c r="F131" i="3"/>
  <c r="G131" i="3"/>
  <c r="B132" i="3"/>
  <c r="D131" i="3"/>
  <c r="E131" i="3"/>
  <c r="D124" i="4"/>
  <c r="E124" i="4"/>
  <c r="F124" i="4"/>
  <c r="B125" i="4"/>
  <c r="D132" i="3"/>
  <c r="E132" i="3"/>
  <c r="F132" i="3"/>
  <c r="G132" i="3"/>
  <c r="B133" i="3"/>
  <c r="D125" i="4"/>
  <c r="E125" i="4"/>
  <c r="F125" i="4"/>
  <c r="B126" i="4"/>
  <c r="D133" i="3"/>
  <c r="E133" i="3"/>
  <c r="F133" i="3"/>
  <c r="G133" i="3"/>
  <c r="B134" i="3"/>
  <c r="D126" i="4"/>
  <c r="E126" i="4"/>
  <c r="F126" i="4"/>
  <c r="B127" i="4"/>
  <c r="D134" i="3"/>
  <c r="E134" i="3"/>
  <c r="F134" i="3"/>
  <c r="G134" i="3"/>
  <c r="B135" i="3"/>
  <c r="D127" i="4"/>
  <c r="E127" i="4"/>
  <c r="F127" i="4"/>
  <c r="B128" i="4"/>
  <c r="F135" i="3"/>
  <c r="G135" i="3"/>
  <c r="B136" i="3"/>
  <c r="D135" i="3"/>
  <c r="E135" i="3"/>
  <c r="D128" i="4"/>
  <c r="E128" i="4"/>
  <c r="F128" i="4"/>
  <c r="B129" i="4"/>
  <c r="D129" i="4"/>
  <c r="E129" i="4"/>
  <c r="F129" i="4"/>
  <c r="B130" i="4"/>
  <c r="D136" i="3"/>
  <c r="E136" i="3"/>
  <c r="F136" i="3"/>
  <c r="G136" i="3"/>
  <c r="B137" i="3"/>
  <c r="D130" i="4"/>
  <c r="E130" i="4"/>
  <c r="F130" i="4"/>
  <c r="B131" i="4"/>
  <c r="D137" i="3"/>
  <c r="E137" i="3"/>
  <c r="F137" i="3"/>
  <c r="G137" i="3"/>
  <c r="B138" i="3"/>
  <c r="D131" i="4"/>
  <c r="E131" i="4"/>
  <c r="F131" i="4"/>
  <c r="B132" i="4"/>
  <c r="F138" i="3"/>
  <c r="G138" i="3"/>
  <c r="B139" i="3"/>
  <c r="D138" i="3"/>
  <c r="E138" i="3"/>
  <c r="D132" i="4"/>
  <c r="E132" i="4"/>
  <c r="F132" i="4"/>
  <c r="B133" i="4"/>
  <c r="F139" i="3"/>
  <c r="G139" i="3"/>
  <c r="B140" i="3"/>
  <c r="D139" i="3"/>
  <c r="E139" i="3"/>
  <c r="D133" i="4"/>
  <c r="E133" i="4"/>
  <c r="F133" i="4"/>
  <c r="B134" i="4"/>
  <c r="D140" i="3"/>
  <c r="E140" i="3"/>
  <c r="F140" i="3"/>
  <c r="G140" i="3"/>
  <c r="B141" i="3"/>
  <c r="D134" i="4"/>
  <c r="E134" i="4"/>
  <c r="F134" i="4"/>
  <c r="B135" i="4"/>
  <c r="D141" i="3"/>
  <c r="E141" i="3"/>
  <c r="F141" i="3"/>
  <c r="G141" i="3"/>
  <c r="B142" i="3"/>
  <c r="D135" i="4"/>
  <c r="E135" i="4"/>
  <c r="F135" i="4"/>
  <c r="B136" i="4"/>
  <c r="F142" i="3"/>
  <c r="G142" i="3"/>
  <c r="B143" i="3"/>
  <c r="D142" i="3"/>
  <c r="E142" i="3"/>
  <c r="D136" i="4"/>
  <c r="E136" i="4"/>
  <c r="F136" i="4"/>
  <c r="B137" i="4"/>
  <c r="F143" i="3"/>
  <c r="G143" i="3"/>
  <c r="B144" i="3"/>
  <c r="D143" i="3"/>
  <c r="E143" i="3"/>
  <c r="D137" i="4"/>
  <c r="E137" i="4"/>
  <c r="F137" i="4"/>
  <c r="B138" i="4"/>
  <c r="D144" i="3"/>
  <c r="E144" i="3"/>
  <c r="F144" i="3"/>
  <c r="G144" i="3"/>
  <c r="B145" i="3"/>
  <c r="D138" i="4"/>
  <c r="E138" i="4"/>
  <c r="F138" i="4"/>
  <c r="B139" i="4"/>
  <c r="D145" i="3"/>
  <c r="E145" i="3"/>
  <c r="F145" i="3"/>
  <c r="G145" i="3"/>
  <c r="B146" i="3"/>
  <c r="D139" i="4"/>
  <c r="E139" i="4"/>
  <c r="F139" i="4"/>
  <c r="B140" i="4"/>
  <c r="F146" i="3"/>
  <c r="G146" i="3"/>
  <c r="B147" i="3"/>
  <c r="D146" i="3"/>
  <c r="E146" i="3"/>
  <c r="D140" i="4"/>
  <c r="E140" i="4"/>
  <c r="F140" i="4"/>
  <c r="B141" i="4"/>
  <c r="D147" i="3"/>
  <c r="E147" i="3"/>
  <c r="F147" i="3"/>
  <c r="G147" i="3"/>
  <c r="B148" i="3"/>
  <c r="D141" i="4"/>
  <c r="E141" i="4"/>
  <c r="F141" i="4"/>
  <c r="B142" i="4"/>
  <c r="F148" i="3"/>
  <c r="G148" i="3"/>
  <c r="B149" i="3"/>
  <c r="D148" i="3"/>
  <c r="E148" i="3"/>
  <c r="D142" i="4"/>
  <c r="E142" i="4"/>
  <c r="F142" i="4"/>
  <c r="B143" i="4"/>
  <c r="D149" i="3"/>
  <c r="E149" i="3"/>
  <c r="F149" i="3"/>
  <c r="G149" i="3"/>
  <c r="B150" i="3"/>
  <c r="D143" i="4"/>
  <c r="E143" i="4"/>
  <c r="F143" i="4"/>
  <c r="B144" i="4"/>
  <c r="F150" i="3"/>
  <c r="G150" i="3"/>
  <c r="B151" i="3"/>
  <c r="D150" i="3"/>
  <c r="E150" i="3"/>
  <c r="D144" i="4"/>
  <c r="E144" i="4"/>
  <c r="F144" i="4"/>
  <c r="B145" i="4"/>
  <c r="F151" i="3"/>
  <c r="G151" i="3"/>
  <c r="B152" i="3"/>
  <c r="D151" i="3"/>
  <c r="E151" i="3"/>
  <c r="D145" i="4"/>
  <c r="E145" i="4"/>
  <c r="F145" i="4"/>
  <c r="B146" i="4"/>
  <c r="D152" i="3"/>
  <c r="E152" i="3"/>
  <c r="F152" i="3"/>
  <c r="G152" i="3"/>
  <c r="B153" i="3"/>
  <c r="D146" i="4"/>
  <c r="E146" i="4"/>
  <c r="F146" i="4"/>
  <c r="B147" i="4"/>
  <c r="D153" i="3"/>
  <c r="E153" i="3"/>
  <c r="F153" i="3"/>
  <c r="G153" i="3"/>
  <c r="B154" i="3"/>
  <c r="D147" i="4"/>
  <c r="E147" i="4"/>
  <c r="F147" i="4"/>
  <c r="B148" i="4"/>
  <c r="F154" i="3"/>
  <c r="G154" i="3"/>
  <c r="B155" i="3"/>
  <c r="D154" i="3"/>
  <c r="E154" i="3"/>
  <c r="D148" i="4"/>
  <c r="E148" i="4"/>
  <c r="F148" i="4"/>
  <c r="B149" i="4"/>
  <c r="F155" i="3"/>
  <c r="G155" i="3"/>
  <c r="B156" i="3"/>
  <c r="D155" i="3"/>
  <c r="E155" i="3"/>
  <c r="D149" i="4"/>
  <c r="E149" i="4"/>
  <c r="F149" i="4"/>
  <c r="B150" i="4"/>
  <c r="D156" i="3"/>
  <c r="E156" i="3"/>
  <c r="F156" i="3"/>
  <c r="G156" i="3"/>
  <c r="B157" i="3"/>
  <c r="D150" i="4"/>
  <c r="E150" i="4"/>
  <c r="F150" i="4"/>
  <c r="B151" i="4"/>
  <c r="D157" i="3"/>
  <c r="E157" i="3"/>
  <c r="F157" i="3"/>
  <c r="G157" i="3"/>
  <c r="B158" i="3"/>
  <c r="D151" i="4"/>
  <c r="E151" i="4"/>
  <c r="F151" i="4"/>
  <c r="B152" i="4"/>
  <c r="F158" i="3"/>
  <c r="G158" i="3"/>
  <c r="B159" i="3"/>
  <c r="D158" i="3"/>
  <c r="E158" i="3"/>
  <c r="D152" i="4"/>
  <c r="E152" i="4"/>
  <c r="F152" i="4"/>
  <c r="B153" i="4"/>
  <c r="F159" i="3"/>
  <c r="G159" i="3"/>
  <c r="B160" i="3"/>
  <c r="D159" i="3"/>
  <c r="E159" i="3"/>
  <c r="D153" i="4"/>
  <c r="E153" i="4"/>
  <c r="F153" i="4"/>
  <c r="B154" i="4"/>
  <c r="D160" i="3"/>
  <c r="E160" i="3"/>
  <c r="F160" i="3"/>
  <c r="G160" i="3"/>
  <c r="B161" i="3"/>
  <c r="D154" i="4"/>
  <c r="E154" i="4"/>
  <c r="F154" i="4"/>
  <c r="B155" i="4"/>
  <c r="D161" i="3"/>
  <c r="E161" i="3"/>
  <c r="F161" i="3"/>
  <c r="G161" i="3"/>
  <c r="B162" i="3"/>
  <c r="D155" i="4"/>
  <c r="E155" i="4"/>
  <c r="F155" i="4"/>
  <c r="B156" i="4"/>
  <c r="F162" i="3"/>
  <c r="G162" i="3"/>
  <c r="B163" i="3"/>
  <c r="D162" i="3"/>
  <c r="E162" i="3"/>
  <c r="D156" i="4"/>
  <c r="E156" i="4"/>
  <c r="F156" i="4"/>
  <c r="B157" i="4"/>
  <c r="F163" i="3"/>
  <c r="G163" i="3"/>
  <c r="B164" i="3"/>
  <c r="D163" i="3"/>
  <c r="E163" i="3"/>
  <c r="D157" i="4"/>
  <c r="E157" i="4"/>
  <c r="F157" i="4"/>
  <c r="B158" i="4"/>
  <c r="D164" i="3"/>
  <c r="E164" i="3"/>
  <c r="F164" i="3"/>
  <c r="G164" i="3"/>
  <c r="B165" i="3"/>
  <c r="D165" i="3"/>
  <c r="E165" i="3"/>
  <c r="F165" i="3"/>
  <c r="G165" i="3"/>
  <c r="B166" i="3"/>
  <c r="D158" i="4"/>
  <c r="E158" i="4"/>
  <c r="F158" i="4"/>
  <c r="B159" i="4"/>
  <c r="D159" i="4"/>
  <c r="E159" i="4"/>
  <c r="F159" i="4"/>
  <c r="B160" i="4"/>
  <c r="F166" i="3"/>
  <c r="G166" i="3"/>
  <c r="B167" i="3"/>
  <c r="D166" i="3"/>
  <c r="E166" i="3"/>
  <c r="F167" i="3"/>
  <c r="G167" i="3"/>
  <c r="B168" i="3"/>
  <c r="D167" i="3"/>
  <c r="E167" i="3"/>
  <c r="D160" i="4"/>
  <c r="E160" i="4"/>
  <c r="F160" i="4"/>
  <c r="B161" i="4"/>
  <c r="D168" i="3"/>
  <c r="E168" i="3"/>
  <c r="F168" i="3"/>
  <c r="G168" i="3"/>
  <c r="B169" i="3"/>
  <c r="D161" i="4"/>
  <c r="E161" i="4"/>
  <c r="F161" i="4"/>
  <c r="B162" i="4"/>
  <c r="D162" i="4"/>
  <c r="E162" i="4"/>
  <c r="F162" i="4"/>
  <c r="B163" i="4"/>
  <c r="D169" i="3"/>
  <c r="E169" i="3"/>
  <c r="F169" i="3"/>
  <c r="G169" i="3"/>
  <c r="B170" i="3"/>
  <c r="F170" i="3"/>
  <c r="G170" i="3"/>
  <c r="B171" i="3"/>
  <c r="D170" i="3"/>
  <c r="E170" i="3"/>
  <c r="D163" i="4"/>
  <c r="E163" i="4"/>
  <c r="F163" i="4"/>
  <c r="B164" i="4"/>
  <c r="F171" i="3"/>
  <c r="G171" i="3"/>
  <c r="B172" i="3"/>
  <c r="D171" i="3"/>
  <c r="E171" i="3"/>
  <c r="D164" i="4"/>
  <c r="E164" i="4"/>
  <c r="F164" i="4"/>
  <c r="B165" i="4"/>
  <c r="D172" i="3"/>
  <c r="E172" i="3"/>
  <c r="F172" i="3"/>
  <c r="G172" i="3"/>
  <c r="B173" i="3"/>
  <c r="D165" i="4"/>
  <c r="E165" i="4"/>
  <c r="F165" i="4"/>
  <c r="B166" i="4"/>
  <c r="D166" i="4"/>
  <c r="E166" i="4"/>
  <c r="F166" i="4"/>
  <c r="B167" i="4"/>
  <c r="D173" i="3"/>
  <c r="E173" i="3"/>
  <c r="F173" i="3"/>
  <c r="G173" i="3"/>
  <c r="B174" i="3"/>
  <c r="F174" i="3"/>
  <c r="G174" i="3"/>
  <c r="B175" i="3"/>
  <c r="D174" i="3"/>
  <c r="E174" i="3"/>
  <c r="D167" i="4"/>
  <c r="E167" i="4"/>
  <c r="F167" i="4"/>
  <c r="B168" i="4"/>
  <c r="F175" i="3"/>
  <c r="G175" i="3"/>
  <c r="B176" i="3"/>
  <c r="D175" i="3"/>
  <c r="E175" i="3"/>
  <c r="D168" i="4"/>
  <c r="E168" i="4"/>
  <c r="F168" i="4"/>
  <c r="B169" i="4"/>
  <c r="D176" i="3"/>
  <c r="E176" i="3"/>
  <c r="F176" i="3"/>
  <c r="G176" i="3"/>
  <c r="B177" i="3"/>
  <c r="D169" i="4"/>
  <c r="E169" i="4"/>
  <c r="F169" i="4"/>
  <c r="B170" i="4"/>
  <c r="D170" i="4"/>
  <c r="E170" i="4"/>
  <c r="F170" i="4"/>
  <c r="B171" i="4"/>
  <c r="D177" i="3"/>
  <c r="E177" i="3"/>
  <c r="F177" i="3"/>
  <c r="G177" i="3"/>
  <c r="B178" i="3"/>
  <c r="F178" i="3"/>
  <c r="G178" i="3"/>
  <c r="B179" i="3"/>
  <c r="D178" i="3"/>
  <c r="E178" i="3"/>
  <c r="D171" i="4"/>
  <c r="E171" i="4"/>
  <c r="F171" i="4"/>
  <c r="B172" i="4"/>
  <c r="F179" i="3"/>
  <c r="G179" i="3"/>
  <c r="B180" i="3"/>
  <c r="D179" i="3"/>
  <c r="E179" i="3"/>
  <c r="D172" i="4"/>
  <c r="E172" i="4"/>
  <c r="F172" i="4"/>
  <c r="B173" i="4"/>
  <c r="D180" i="3"/>
  <c r="E180" i="3"/>
  <c r="F180" i="3"/>
  <c r="G180" i="3"/>
  <c r="B181" i="3"/>
  <c r="D173" i="4"/>
  <c r="E173" i="4"/>
  <c r="F173" i="4"/>
  <c r="B174" i="4"/>
  <c r="D174" i="4"/>
  <c r="E174" i="4"/>
  <c r="F174" i="4"/>
  <c r="B175" i="4"/>
  <c r="D181" i="3"/>
  <c r="E181" i="3"/>
  <c r="F181" i="3"/>
  <c r="G181" i="3"/>
  <c r="B182" i="3"/>
  <c r="F182" i="3"/>
  <c r="G182" i="3"/>
  <c r="B183" i="3"/>
  <c r="D182" i="3"/>
  <c r="E182" i="3"/>
  <c r="D175" i="4"/>
  <c r="E175" i="4"/>
  <c r="F175" i="4"/>
  <c r="B176" i="4"/>
  <c r="F183" i="3"/>
  <c r="G183" i="3"/>
  <c r="B184" i="3"/>
  <c r="D183" i="3"/>
  <c r="E183" i="3"/>
  <c r="D176" i="4"/>
  <c r="E176" i="4"/>
  <c r="F176" i="4"/>
  <c r="B177" i="4"/>
  <c r="D184" i="3"/>
  <c r="E184" i="3"/>
  <c r="F184" i="3"/>
  <c r="G184" i="3"/>
  <c r="B185" i="3"/>
  <c r="D177" i="4"/>
  <c r="E177" i="4"/>
  <c r="F177" i="4"/>
  <c r="B178" i="4"/>
  <c r="D178" i="4"/>
  <c r="E178" i="4"/>
  <c r="F178" i="4"/>
  <c r="B179" i="4"/>
  <c r="D185" i="3"/>
  <c r="E185" i="3"/>
  <c r="F185" i="3"/>
  <c r="G185" i="3"/>
  <c r="B186" i="3"/>
  <c r="F186" i="3"/>
  <c r="G186" i="3"/>
  <c r="B187" i="3"/>
  <c r="D186" i="3"/>
  <c r="E186" i="3"/>
  <c r="D179" i="4"/>
  <c r="E179" i="4"/>
  <c r="F179" i="4"/>
  <c r="B180" i="4"/>
  <c r="F187" i="3"/>
  <c r="G187" i="3"/>
  <c r="B188" i="3"/>
  <c r="D187" i="3"/>
  <c r="E187" i="3"/>
  <c r="D180" i="4"/>
  <c r="E180" i="4"/>
  <c r="F180" i="4"/>
  <c r="B181" i="4"/>
  <c r="D188" i="3"/>
  <c r="E188" i="3"/>
  <c r="F188" i="3"/>
  <c r="G188" i="3"/>
  <c r="B189" i="3"/>
  <c r="D181" i="4"/>
  <c r="E181" i="4"/>
  <c r="F181" i="4"/>
  <c r="B182" i="4"/>
  <c r="D182" i="4"/>
  <c r="E182" i="4"/>
  <c r="F182" i="4"/>
  <c r="B183" i="4"/>
  <c r="D189" i="3"/>
  <c r="E189" i="3"/>
  <c r="F189" i="3"/>
  <c r="G189" i="3"/>
  <c r="B190" i="3"/>
  <c r="F190" i="3"/>
  <c r="G190" i="3"/>
  <c r="B191" i="3"/>
  <c r="D190" i="3"/>
  <c r="E190" i="3"/>
  <c r="D183" i="4"/>
  <c r="E183" i="4"/>
  <c r="F183" i="4"/>
  <c r="B184" i="4"/>
  <c r="F191" i="3"/>
  <c r="G191" i="3"/>
  <c r="B192" i="3"/>
  <c r="D191" i="3"/>
  <c r="E191" i="3"/>
  <c r="D184" i="4"/>
  <c r="E184" i="4"/>
  <c r="F184" i="4"/>
  <c r="B185" i="4"/>
  <c r="D192" i="3"/>
  <c r="E192" i="3"/>
  <c r="F192" i="3"/>
  <c r="G192" i="3"/>
  <c r="B193" i="3"/>
  <c r="D185" i="4"/>
  <c r="E185" i="4"/>
  <c r="F185" i="4"/>
  <c r="B186" i="4"/>
  <c r="D186" i="4"/>
  <c r="E186" i="4"/>
  <c r="F186" i="4"/>
  <c r="B187" i="4"/>
  <c r="D193" i="3"/>
  <c r="E193" i="3"/>
  <c r="F193" i="3"/>
  <c r="G193" i="3"/>
  <c r="B194" i="3"/>
  <c r="F194" i="3"/>
  <c r="G194" i="3"/>
  <c r="B195" i="3"/>
  <c r="D194" i="3"/>
  <c r="E194" i="3"/>
  <c r="D187" i="4"/>
  <c r="E187" i="4"/>
  <c r="F187" i="4"/>
  <c r="B188" i="4"/>
  <c r="F195" i="3"/>
  <c r="G195" i="3"/>
  <c r="B196" i="3"/>
  <c r="D195" i="3"/>
  <c r="E195" i="3"/>
  <c r="D188" i="4"/>
  <c r="E188" i="4"/>
  <c r="F188" i="4"/>
  <c r="B189" i="4"/>
  <c r="D196" i="3"/>
  <c r="E196" i="3"/>
  <c r="F196" i="3"/>
  <c r="G196" i="3"/>
  <c r="B197" i="3"/>
  <c r="D189" i="4"/>
  <c r="E189" i="4"/>
  <c r="F189" i="4"/>
  <c r="B190" i="4"/>
  <c r="D190" i="4"/>
  <c r="E190" i="4"/>
  <c r="F190" i="4"/>
  <c r="B191" i="4"/>
  <c r="D197" i="3"/>
  <c r="E197" i="3"/>
  <c r="F197" i="3"/>
  <c r="G197" i="3"/>
  <c r="B198" i="3"/>
  <c r="F198" i="3"/>
  <c r="G198" i="3"/>
  <c r="B199" i="3"/>
  <c r="D198" i="3"/>
  <c r="E198" i="3"/>
  <c r="D191" i="4"/>
  <c r="E191" i="4"/>
  <c r="F191" i="4"/>
  <c r="B192" i="4"/>
  <c r="F199" i="3"/>
  <c r="G199" i="3"/>
  <c r="B200" i="3"/>
  <c r="D199" i="3"/>
  <c r="E199" i="3"/>
  <c r="D192" i="4"/>
  <c r="E192" i="4"/>
  <c r="F192" i="4"/>
  <c r="B193" i="4"/>
  <c r="F200" i="3"/>
  <c r="G200" i="3"/>
  <c r="B201" i="3"/>
  <c r="D200" i="3"/>
  <c r="E200" i="3"/>
  <c r="D193" i="4"/>
  <c r="E193" i="4"/>
  <c r="F193" i="4"/>
  <c r="B194" i="4"/>
  <c r="D201" i="3"/>
  <c r="E201" i="3"/>
  <c r="F201" i="3"/>
  <c r="G201" i="3"/>
  <c r="B202" i="3"/>
  <c r="D194" i="4"/>
  <c r="E194" i="4"/>
  <c r="F194" i="4"/>
  <c r="B195" i="4"/>
  <c r="D195" i="4"/>
  <c r="E195" i="4"/>
  <c r="F195" i="4"/>
  <c r="B196" i="4"/>
  <c r="F202" i="3"/>
  <c r="G202" i="3"/>
  <c r="B203" i="3"/>
  <c r="D202" i="3"/>
  <c r="E202" i="3"/>
  <c r="F203" i="3"/>
  <c r="G203" i="3"/>
  <c r="B204" i="3"/>
  <c r="D203" i="3"/>
  <c r="E203" i="3"/>
  <c r="D196" i="4"/>
  <c r="E196" i="4"/>
  <c r="F196" i="4"/>
  <c r="B197" i="4"/>
  <c r="F204" i="3"/>
  <c r="G204" i="3"/>
  <c r="B205" i="3"/>
  <c r="D204" i="3"/>
  <c r="E204" i="3"/>
  <c r="D197" i="4"/>
  <c r="E197" i="4"/>
  <c r="F197" i="4"/>
  <c r="B198" i="4"/>
  <c r="D205" i="3"/>
  <c r="E205" i="3"/>
  <c r="F205" i="3"/>
  <c r="G205" i="3"/>
  <c r="B206" i="3"/>
  <c r="D198" i="4"/>
  <c r="E198" i="4"/>
  <c r="F198" i="4"/>
  <c r="B199" i="4"/>
  <c r="D199" i="4"/>
  <c r="E199" i="4"/>
  <c r="F199" i="4"/>
  <c r="B200" i="4"/>
  <c r="F206" i="3"/>
  <c r="G206" i="3"/>
  <c r="B207" i="3"/>
  <c r="D206" i="3"/>
  <c r="E206" i="3"/>
  <c r="F207" i="3"/>
  <c r="G207" i="3"/>
  <c r="B208" i="3"/>
  <c r="D207" i="3"/>
  <c r="E207" i="3"/>
  <c r="D200" i="4"/>
  <c r="E200" i="4"/>
  <c r="F200" i="4"/>
  <c r="B201" i="4"/>
  <c r="F208" i="3"/>
  <c r="G208" i="3"/>
  <c r="B209" i="3"/>
  <c r="D208" i="3"/>
  <c r="E208" i="3"/>
  <c r="D201" i="4"/>
  <c r="E201" i="4"/>
  <c r="F201" i="4"/>
  <c r="B202" i="4"/>
  <c r="D209" i="3"/>
  <c r="E209" i="3"/>
  <c r="F209" i="3"/>
  <c r="G209" i="3"/>
  <c r="B210" i="3"/>
  <c r="D202" i="4"/>
  <c r="E202" i="4"/>
  <c r="F202" i="4"/>
  <c r="B203" i="4"/>
  <c r="D203" i="4"/>
  <c r="E203" i="4"/>
  <c r="F203" i="4"/>
  <c r="B204" i="4"/>
  <c r="F210" i="3"/>
  <c r="G210" i="3"/>
  <c r="B211" i="3"/>
  <c r="D210" i="3"/>
  <c r="E210" i="3"/>
  <c r="F211" i="3"/>
  <c r="G211" i="3"/>
  <c r="B212" i="3"/>
  <c r="D211" i="3"/>
  <c r="E211" i="3"/>
  <c r="D204" i="4"/>
  <c r="E204" i="4"/>
  <c r="F204" i="4"/>
  <c r="B205" i="4"/>
  <c r="F212" i="3"/>
  <c r="G212" i="3"/>
  <c r="B213" i="3"/>
  <c r="D212" i="3"/>
  <c r="E212" i="3"/>
  <c r="D205" i="4"/>
  <c r="E205" i="4"/>
  <c r="F205" i="4"/>
  <c r="B206" i="4"/>
  <c r="D213" i="3"/>
  <c r="E213" i="3"/>
  <c r="F213" i="3"/>
  <c r="G213" i="3"/>
  <c r="B214" i="3"/>
  <c r="D206" i="4"/>
  <c r="E206" i="4"/>
  <c r="F206" i="4"/>
  <c r="B207" i="4"/>
  <c r="D207" i="4"/>
  <c r="E207" i="4"/>
  <c r="F207" i="4"/>
  <c r="B208" i="4"/>
  <c r="F214" i="3"/>
  <c r="G214" i="3"/>
  <c r="B215" i="3"/>
  <c r="D214" i="3"/>
  <c r="E214" i="3"/>
  <c r="F215" i="3"/>
  <c r="G215" i="3"/>
  <c r="B216" i="3"/>
  <c r="D215" i="3"/>
  <c r="E215" i="3"/>
  <c r="D208" i="4"/>
  <c r="E208" i="4"/>
  <c r="F208" i="4"/>
  <c r="B209" i="4"/>
  <c r="F216" i="3"/>
  <c r="G216" i="3"/>
  <c r="B217" i="3"/>
  <c r="D216" i="3"/>
  <c r="E216" i="3"/>
  <c r="D209" i="4"/>
  <c r="E209" i="4"/>
  <c r="F209" i="4"/>
  <c r="B210" i="4"/>
  <c r="D217" i="3"/>
  <c r="E217" i="3"/>
  <c r="F217" i="3"/>
  <c r="G217" i="3"/>
  <c r="B218" i="3"/>
  <c r="D210" i="4"/>
  <c r="E210" i="4"/>
  <c r="F210" i="4"/>
  <c r="B211" i="4"/>
  <c r="D211" i="4"/>
  <c r="E211" i="4"/>
  <c r="F211" i="4"/>
  <c r="B212" i="4"/>
  <c r="F218" i="3"/>
  <c r="G218" i="3"/>
  <c r="B219" i="3"/>
  <c r="D218" i="3"/>
  <c r="E218" i="3"/>
  <c r="D212" i="4"/>
  <c r="E212" i="4"/>
  <c r="F212" i="4"/>
  <c r="B213" i="4"/>
  <c r="D219" i="3"/>
  <c r="E219" i="3"/>
  <c r="F219" i="3"/>
  <c r="G219" i="3"/>
  <c r="B220" i="3"/>
  <c r="F220" i="3"/>
  <c r="D220" i="3"/>
  <c r="E220" i="3"/>
  <c r="G220" i="3"/>
  <c r="B221" i="3"/>
  <c r="D213" i="4"/>
  <c r="E213" i="4"/>
  <c r="F213" i="4"/>
  <c r="B214" i="4"/>
  <c r="F221" i="3"/>
  <c r="G221" i="3"/>
  <c r="B222" i="3"/>
  <c r="D221" i="3"/>
  <c r="E221" i="3"/>
  <c r="D214" i="4"/>
  <c r="E214" i="4"/>
  <c r="F214" i="4"/>
  <c r="B215" i="4"/>
  <c r="D215" i="4"/>
  <c r="E215" i="4"/>
  <c r="F215" i="4"/>
  <c r="B216" i="4"/>
  <c r="F222" i="3"/>
  <c r="G222" i="3"/>
  <c r="B223" i="3"/>
  <c r="D222" i="3"/>
  <c r="E222" i="3"/>
  <c r="D216" i="4"/>
  <c r="E216" i="4"/>
  <c r="F216" i="4"/>
  <c r="B217" i="4"/>
  <c r="D223" i="3"/>
  <c r="E223" i="3"/>
  <c r="F223" i="3"/>
  <c r="G223" i="3"/>
  <c r="B224" i="3"/>
  <c r="F224" i="3"/>
  <c r="G224" i="3"/>
  <c r="B225" i="3"/>
  <c r="D224" i="3"/>
  <c r="E224" i="3"/>
  <c r="D217" i="4"/>
  <c r="E217" i="4"/>
  <c r="F217" i="4"/>
  <c r="B218" i="4"/>
  <c r="D218" i="4"/>
  <c r="E218" i="4"/>
  <c r="F218" i="4"/>
  <c r="B219" i="4"/>
  <c r="F225" i="3"/>
  <c r="G225" i="3"/>
  <c r="B226" i="3"/>
  <c r="D225" i="3"/>
  <c r="E225" i="3"/>
  <c r="F226" i="3"/>
  <c r="D226" i="3"/>
  <c r="E226" i="3"/>
  <c r="G226" i="3"/>
  <c r="B227" i="3"/>
  <c r="D219" i="4"/>
  <c r="E219" i="4"/>
  <c r="F219" i="4"/>
  <c r="B220" i="4"/>
  <c r="D220" i="4"/>
  <c r="E220" i="4"/>
  <c r="F220" i="4"/>
  <c r="B221" i="4"/>
  <c r="D227" i="3"/>
  <c r="E227" i="3"/>
  <c r="F227" i="3"/>
  <c r="G227" i="3"/>
  <c r="B228" i="3"/>
  <c r="F228" i="3"/>
  <c r="D228" i="3"/>
  <c r="E228" i="3"/>
  <c r="G228" i="3"/>
  <c r="B229" i="3"/>
  <c r="D221" i="4"/>
  <c r="E221" i="4"/>
  <c r="F221" i="4"/>
  <c r="B222" i="4"/>
  <c r="D222" i="4"/>
  <c r="E222" i="4"/>
  <c r="F222" i="4"/>
  <c r="B223" i="4"/>
  <c r="F229" i="3"/>
  <c r="G229" i="3"/>
  <c r="B230" i="3"/>
  <c r="D229" i="3"/>
  <c r="E229" i="3"/>
  <c r="F230" i="3"/>
  <c r="G230" i="3"/>
  <c r="B231" i="3"/>
  <c r="D230" i="3"/>
  <c r="E230" i="3"/>
  <c r="D223" i="4"/>
  <c r="E223" i="4"/>
  <c r="F223" i="4"/>
  <c r="B224" i="4"/>
  <c r="D224" i="4"/>
  <c r="E224" i="4"/>
  <c r="F224" i="4"/>
  <c r="B225" i="4"/>
  <c r="D231" i="3"/>
  <c r="E231" i="3"/>
  <c r="F231" i="3"/>
  <c r="G231" i="3"/>
  <c r="B232" i="3"/>
  <c r="F232" i="3"/>
  <c r="G232" i="3"/>
  <c r="B233" i="3"/>
  <c r="D232" i="3"/>
  <c r="E232" i="3"/>
  <c r="D225" i="4"/>
  <c r="E225" i="4"/>
  <c r="F225" i="4"/>
  <c r="B226" i="4"/>
  <c r="D226" i="4"/>
  <c r="E226" i="4"/>
  <c r="F226" i="4"/>
  <c r="B227" i="4"/>
  <c r="D233" i="3"/>
  <c r="E233" i="3"/>
  <c r="F233" i="3"/>
  <c r="G233" i="3"/>
  <c r="B234" i="3"/>
  <c r="D227" i="4"/>
  <c r="E227" i="4"/>
  <c r="F227" i="4"/>
  <c r="B228" i="4"/>
  <c r="F234" i="3"/>
  <c r="G234" i="3"/>
  <c r="B235" i="3"/>
  <c r="D234" i="3"/>
  <c r="E234" i="3"/>
  <c r="D235" i="3"/>
  <c r="E235" i="3"/>
  <c r="F235" i="3"/>
  <c r="G235" i="3"/>
  <c r="B236" i="3"/>
  <c r="D228" i="4"/>
  <c r="E228" i="4"/>
  <c r="F228" i="4"/>
  <c r="B229" i="4"/>
  <c r="F236" i="3"/>
  <c r="G236" i="3"/>
  <c r="B237" i="3"/>
  <c r="D236" i="3"/>
  <c r="E236" i="3"/>
  <c r="D229" i="4"/>
  <c r="E229" i="4"/>
  <c r="F229" i="4"/>
  <c r="B230" i="4"/>
  <c r="F237" i="3"/>
  <c r="G237" i="3"/>
  <c r="B238" i="3"/>
  <c r="D237" i="3"/>
  <c r="E237" i="3"/>
  <c r="D230" i="4"/>
  <c r="E230" i="4"/>
  <c r="F230" i="4"/>
  <c r="B231" i="4"/>
  <c r="F238" i="3"/>
  <c r="G238" i="3"/>
  <c r="B239" i="3"/>
  <c r="D238" i="3"/>
  <c r="E238" i="3"/>
  <c r="D231" i="4"/>
  <c r="E231" i="4"/>
  <c r="F231" i="4"/>
  <c r="B232" i="4"/>
  <c r="D232" i="4"/>
  <c r="E232" i="4"/>
  <c r="F232" i="4"/>
  <c r="B233" i="4"/>
  <c r="F239" i="3"/>
  <c r="G239" i="3"/>
  <c r="B240" i="3"/>
  <c r="D239" i="3"/>
  <c r="E239" i="3"/>
  <c r="F240" i="3"/>
  <c r="D240" i="3"/>
  <c r="E240" i="3"/>
  <c r="G240" i="3"/>
  <c r="B241" i="3"/>
  <c r="D233" i="4"/>
  <c r="E233" i="4"/>
  <c r="F233" i="4"/>
  <c r="B234" i="4"/>
  <c r="D234" i="4"/>
  <c r="E234" i="4"/>
  <c r="F234" i="4"/>
  <c r="B235" i="4"/>
  <c r="F241" i="3"/>
  <c r="G241" i="3"/>
  <c r="B242" i="3"/>
  <c r="D241" i="3"/>
  <c r="E241" i="3"/>
  <c r="F242" i="3"/>
  <c r="G242" i="3"/>
  <c r="B243" i="3"/>
  <c r="D242" i="3"/>
  <c r="E242" i="3"/>
  <c r="D235" i="4"/>
  <c r="E235" i="4"/>
  <c r="F235" i="4"/>
  <c r="B236" i="4"/>
  <c r="D243" i="3"/>
  <c r="E243" i="3"/>
  <c r="F243" i="3"/>
  <c r="G243" i="3"/>
  <c r="B244" i="3"/>
  <c r="D236" i="4"/>
  <c r="E236" i="4"/>
  <c r="F236" i="4"/>
  <c r="B237" i="4"/>
  <c r="D237" i="4"/>
  <c r="E237" i="4"/>
  <c r="F237" i="4"/>
  <c r="B238" i="4"/>
  <c r="F244" i="3"/>
  <c r="D244" i="3"/>
  <c r="E244" i="3"/>
  <c r="G244" i="3"/>
  <c r="B245" i="3"/>
  <c r="D245" i="3"/>
  <c r="E245" i="3"/>
  <c r="F245" i="3"/>
  <c r="G245" i="3"/>
  <c r="B246" i="3"/>
  <c r="D238" i="4"/>
  <c r="E238" i="4"/>
  <c r="F238" i="4"/>
  <c r="B239" i="4"/>
  <c r="D239" i="4"/>
  <c r="E239" i="4"/>
  <c r="F239" i="4"/>
  <c r="B240" i="4"/>
  <c r="F246" i="3"/>
  <c r="D246" i="3"/>
  <c r="E246" i="3"/>
  <c r="G246" i="3"/>
  <c r="B247" i="3"/>
  <c r="D247" i="3"/>
  <c r="E247" i="3"/>
  <c r="F247" i="3"/>
  <c r="G247" i="3"/>
  <c r="B248" i="3"/>
  <c r="D240" i="4"/>
  <c r="E240" i="4"/>
  <c r="F240" i="4"/>
  <c r="B241" i="4"/>
  <c r="D241" i="4"/>
  <c r="E241" i="4"/>
  <c r="F241" i="4"/>
  <c r="B242" i="4"/>
  <c r="D248" i="3"/>
  <c r="E248" i="3"/>
  <c r="F248" i="3"/>
  <c r="G248" i="3"/>
  <c r="B249" i="3"/>
  <c r="D249" i="3"/>
  <c r="E249" i="3"/>
  <c r="F249" i="3"/>
  <c r="G249" i="3"/>
  <c r="B250" i="3"/>
  <c r="D242" i="4"/>
  <c r="E242" i="4"/>
  <c r="F242" i="4"/>
  <c r="B243" i="4"/>
  <c r="F250" i="3"/>
  <c r="G250" i="3"/>
  <c r="B251" i="3"/>
  <c r="D250" i="3"/>
  <c r="E250" i="3"/>
  <c r="D243" i="4"/>
  <c r="E243" i="4"/>
  <c r="F243" i="4"/>
  <c r="B244" i="4"/>
  <c r="D244" i="4"/>
  <c r="E244" i="4"/>
  <c r="F244" i="4"/>
  <c r="B245" i="4"/>
  <c r="F251" i="3"/>
  <c r="G251" i="3"/>
  <c r="B252" i="3"/>
  <c r="D251" i="3"/>
  <c r="E251" i="3"/>
  <c r="D252" i="3"/>
  <c r="E252" i="3"/>
  <c r="F252" i="3"/>
  <c r="G252" i="3"/>
  <c r="B253" i="3"/>
  <c r="D245" i="4"/>
  <c r="E245" i="4"/>
  <c r="F245" i="4"/>
  <c r="B246" i="4"/>
  <c r="D253" i="3"/>
  <c r="E253" i="3"/>
  <c r="F253" i="3"/>
  <c r="G253" i="3"/>
  <c r="B254" i="3"/>
  <c r="D246" i="4"/>
  <c r="E246" i="4"/>
  <c r="F246" i="4"/>
  <c r="B247" i="4"/>
  <c r="F254" i="3"/>
  <c r="G254" i="3"/>
  <c r="B255" i="3"/>
  <c r="D254" i="3"/>
  <c r="E254" i="3"/>
  <c r="D247" i="4"/>
  <c r="E247" i="4"/>
  <c r="F247" i="4"/>
  <c r="B248" i="4"/>
  <c r="D248" i="4"/>
  <c r="E248" i="4"/>
  <c r="F248" i="4"/>
  <c r="B249" i="4"/>
  <c r="F255" i="3"/>
  <c r="G255" i="3"/>
  <c r="B256" i="3"/>
  <c r="D255" i="3"/>
  <c r="E255" i="3"/>
  <c r="D256" i="3"/>
  <c r="E256" i="3"/>
  <c r="F256" i="3"/>
  <c r="G256" i="3"/>
  <c r="B257" i="3"/>
  <c r="D249" i="4"/>
  <c r="E249" i="4"/>
  <c r="F249" i="4"/>
  <c r="B250" i="4"/>
  <c r="D257" i="3"/>
  <c r="E257" i="3"/>
  <c r="F257" i="3"/>
  <c r="G257" i="3"/>
  <c r="B258" i="3"/>
  <c r="D250" i="4"/>
  <c r="E250" i="4"/>
  <c r="F250" i="4"/>
  <c r="B251" i="4"/>
  <c r="F258" i="3"/>
  <c r="G258" i="3"/>
  <c r="B259" i="3"/>
  <c r="D258" i="3"/>
  <c r="E258" i="3"/>
  <c r="D251" i="4"/>
  <c r="E251" i="4"/>
  <c r="F251" i="4"/>
  <c r="B252" i="4"/>
  <c r="F259" i="3"/>
  <c r="G259" i="3"/>
  <c r="B260" i="3"/>
  <c r="D259" i="3"/>
  <c r="E259" i="3"/>
  <c r="D252" i="4"/>
  <c r="E252" i="4"/>
  <c r="F252" i="4"/>
  <c r="B253" i="4"/>
  <c r="D260" i="3"/>
  <c r="E260" i="3"/>
  <c r="F260" i="3"/>
  <c r="G260" i="3"/>
  <c r="B261" i="3"/>
  <c r="D253" i="4"/>
  <c r="E253" i="4"/>
  <c r="F253" i="4"/>
  <c r="B254" i="4"/>
  <c r="D261" i="3"/>
  <c r="E261" i="3"/>
  <c r="F261" i="3"/>
  <c r="G261" i="3"/>
  <c r="B262" i="3"/>
  <c r="D254" i="4"/>
  <c r="E254" i="4"/>
  <c r="F254" i="4"/>
  <c r="B255" i="4"/>
  <c r="D255" i="4"/>
  <c r="E255" i="4"/>
  <c r="F255" i="4"/>
  <c r="B256" i="4"/>
  <c r="F262" i="3"/>
  <c r="G262" i="3"/>
  <c r="B263" i="3"/>
  <c r="D262" i="3"/>
  <c r="E262" i="3"/>
  <c r="F263" i="3"/>
  <c r="G263" i="3"/>
  <c r="B264" i="3"/>
  <c r="D263" i="3"/>
  <c r="E263" i="3"/>
  <c r="D256" i="4"/>
  <c r="E256" i="4"/>
  <c r="F256" i="4"/>
  <c r="B257" i="4"/>
  <c r="D264" i="3"/>
  <c r="E264" i="3"/>
  <c r="F264" i="3"/>
  <c r="G264" i="3"/>
  <c r="B265" i="3"/>
  <c r="D257" i="4"/>
  <c r="E257" i="4"/>
  <c r="F257" i="4"/>
  <c r="B258" i="4"/>
  <c r="D258" i="4"/>
  <c r="E258" i="4"/>
  <c r="F258" i="4"/>
  <c r="B259" i="4"/>
  <c r="D265" i="3"/>
  <c r="E265" i="3"/>
  <c r="F265" i="3"/>
  <c r="G265" i="3"/>
  <c r="B266" i="3"/>
  <c r="F266" i="3"/>
  <c r="G266" i="3"/>
  <c r="B267" i="3"/>
  <c r="D266" i="3"/>
  <c r="E266" i="3"/>
  <c r="D259" i="4"/>
  <c r="E259" i="4"/>
  <c r="F259" i="4"/>
  <c r="B260" i="4"/>
  <c r="D267" i="3"/>
  <c r="E267" i="3"/>
  <c r="F267" i="3"/>
  <c r="G267" i="3"/>
  <c r="B268" i="3"/>
  <c r="D260" i="4"/>
  <c r="E260" i="4"/>
  <c r="F260" i="4"/>
  <c r="B261" i="4"/>
  <c r="D261" i="4"/>
  <c r="E261" i="4"/>
  <c r="F261" i="4"/>
  <c r="B262" i="4"/>
  <c r="D268" i="3"/>
  <c r="E268" i="3"/>
  <c r="F268" i="3"/>
  <c r="G268" i="3"/>
  <c r="B269" i="3"/>
  <c r="D262" i="4"/>
  <c r="E262" i="4"/>
  <c r="F262" i="4"/>
  <c r="B263" i="4"/>
  <c r="D269" i="3"/>
  <c r="E269" i="3"/>
  <c r="F269" i="3"/>
  <c r="G269" i="3"/>
  <c r="B270" i="3"/>
  <c r="F270" i="3"/>
  <c r="G270" i="3"/>
  <c r="B271" i="3"/>
  <c r="D270" i="3"/>
  <c r="E270" i="3"/>
  <c r="D263" i="4"/>
  <c r="E263" i="4"/>
  <c r="F263" i="4"/>
  <c r="B264" i="4"/>
  <c r="D271" i="3"/>
  <c r="E271" i="3"/>
  <c r="F271" i="3"/>
  <c r="G271" i="3"/>
  <c r="B272" i="3"/>
  <c r="D264" i="4"/>
  <c r="E264" i="4"/>
  <c r="F264" i="4"/>
  <c r="B265" i="4"/>
  <c r="F272" i="3"/>
  <c r="G272" i="3"/>
  <c r="B273" i="3"/>
  <c r="D272" i="3"/>
  <c r="E272" i="3"/>
  <c r="D265" i="4"/>
  <c r="E265" i="4"/>
  <c r="F265" i="4"/>
  <c r="B266" i="4"/>
  <c r="F273" i="3"/>
  <c r="G273" i="3"/>
  <c r="B274" i="3"/>
  <c r="D273" i="3"/>
  <c r="E273" i="3"/>
  <c r="D266" i="4"/>
  <c r="E266" i="4"/>
  <c r="F266" i="4"/>
  <c r="B267" i="4"/>
  <c r="D274" i="3"/>
  <c r="E274" i="3"/>
  <c r="F274" i="3"/>
  <c r="G274" i="3"/>
  <c r="B275" i="3"/>
  <c r="D267" i="4"/>
  <c r="E267" i="4"/>
  <c r="F267" i="4"/>
  <c r="B268" i="4"/>
  <c r="D268" i="4"/>
  <c r="E268" i="4"/>
  <c r="F268" i="4"/>
  <c r="B269" i="4"/>
  <c r="F275" i="3"/>
  <c r="G275" i="3"/>
  <c r="B276" i="3"/>
  <c r="D275" i="3"/>
  <c r="E275" i="3"/>
  <c r="D269" i="4"/>
  <c r="E269" i="4"/>
  <c r="F269" i="4"/>
  <c r="B270" i="4"/>
  <c r="F276" i="3"/>
  <c r="G276" i="3"/>
  <c r="B277" i="3"/>
  <c r="D276" i="3"/>
  <c r="E276" i="3"/>
  <c r="F277" i="3"/>
  <c r="G277" i="3"/>
  <c r="B278" i="3"/>
  <c r="D277" i="3"/>
  <c r="E277" i="3"/>
  <c r="D270" i="4"/>
  <c r="E270" i="4"/>
  <c r="F270" i="4"/>
  <c r="B271" i="4"/>
  <c r="D278" i="3"/>
  <c r="E278" i="3"/>
  <c r="F278" i="3"/>
  <c r="G278" i="3"/>
  <c r="B279" i="3"/>
  <c r="D271" i="4"/>
  <c r="E271" i="4"/>
  <c r="F271" i="4"/>
  <c r="B272" i="4"/>
  <c r="F279" i="3"/>
  <c r="G279" i="3"/>
  <c r="B280" i="3"/>
  <c r="D279" i="3"/>
  <c r="E279" i="3"/>
  <c r="D272" i="4"/>
  <c r="E272" i="4"/>
  <c r="F272" i="4"/>
  <c r="B273" i="4"/>
  <c r="D280" i="3"/>
  <c r="E280" i="3"/>
  <c r="F280" i="3"/>
  <c r="G280" i="3"/>
  <c r="B281" i="3"/>
  <c r="D273" i="4"/>
  <c r="E273" i="4"/>
  <c r="F273" i="4"/>
  <c r="B274" i="4"/>
  <c r="D281" i="3"/>
  <c r="E281" i="3"/>
  <c r="F281" i="3"/>
  <c r="G281" i="3"/>
  <c r="B282" i="3"/>
  <c r="D274" i="4"/>
  <c r="E274" i="4"/>
  <c r="F274" i="4"/>
  <c r="B275" i="4"/>
  <c r="D275" i="4"/>
  <c r="E275" i="4"/>
  <c r="F275" i="4"/>
  <c r="B276" i="4"/>
  <c r="D282" i="3"/>
  <c r="E282" i="3"/>
  <c r="F282" i="3"/>
  <c r="G282" i="3"/>
  <c r="B283" i="3"/>
  <c r="F283" i="3"/>
  <c r="G283" i="3"/>
  <c r="B284" i="3"/>
  <c r="D283" i="3"/>
  <c r="E283" i="3"/>
  <c r="D276" i="4"/>
  <c r="E276" i="4"/>
  <c r="F276" i="4"/>
  <c r="B277" i="4"/>
  <c r="F284" i="3"/>
  <c r="G284" i="3"/>
  <c r="B285" i="3"/>
  <c r="D284" i="3"/>
  <c r="E284" i="3"/>
  <c r="D277" i="4"/>
  <c r="E277" i="4"/>
  <c r="F277" i="4"/>
  <c r="B278" i="4"/>
  <c r="F285" i="3"/>
  <c r="G285" i="3"/>
  <c r="B286" i="3"/>
  <c r="D285" i="3"/>
  <c r="E285" i="3"/>
  <c r="D278" i="4"/>
  <c r="E278" i="4"/>
  <c r="F278" i="4"/>
  <c r="B279" i="4"/>
  <c r="D286" i="3"/>
  <c r="E286" i="3"/>
  <c r="F286" i="3"/>
  <c r="G286" i="3"/>
  <c r="B287" i="3"/>
  <c r="D279" i="4"/>
  <c r="E279" i="4"/>
  <c r="F279" i="4"/>
  <c r="B280" i="4"/>
  <c r="F287" i="3"/>
  <c r="G287" i="3"/>
  <c r="B288" i="3"/>
  <c r="D287" i="3"/>
  <c r="E287" i="3"/>
  <c r="D280" i="4"/>
  <c r="E280" i="4"/>
  <c r="F280" i="4"/>
  <c r="B281" i="4"/>
  <c r="D288" i="3"/>
  <c r="E288" i="3"/>
  <c r="F288" i="3"/>
  <c r="G288" i="3"/>
  <c r="B289" i="3"/>
  <c r="D281" i="4"/>
  <c r="E281" i="4"/>
  <c r="F281" i="4"/>
  <c r="B282" i="4"/>
  <c r="D282" i="4"/>
  <c r="E282" i="4"/>
  <c r="F282" i="4"/>
  <c r="B283" i="4"/>
  <c r="D289" i="3"/>
  <c r="E289" i="3"/>
  <c r="F289" i="3"/>
  <c r="G289" i="3"/>
  <c r="B290" i="3"/>
  <c r="D290" i="3"/>
  <c r="E290" i="3"/>
  <c r="F290" i="3"/>
  <c r="G290" i="3"/>
  <c r="B291" i="3"/>
  <c r="D283" i="4"/>
  <c r="E283" i="4"/>
  <c r="F283" i="4"/>
  <c r="B284" i="4"/>
  <c r="D284" i="4"/>
  <c r="E284" i="4"/>
  <c r="F284" i="4"/>
  <c r="B285" i="4"/>
  <c r="F291" i="3"/>
  <c r="G291" i="3"/>
  <c r="B292" i="3"/>
  <c r="D291" i="3"/>
  <c r="E291" i="3"/>
  <c r="D285" i="4"/>
  <c r="E285" i="4"/>
  <c r="F285" i="4"/>
  <c r="B286" i="4"/>
  <c r="F292" i="3"/>
  <c r="G292" i="3"/>
  <c r="B293" i="3"/>
  <c r="D292" i="3"/>
  <c r="E292" i="3"/>
  <c r="F293" i="3"/>
  <c r="G293" i="3"/>
  <c r="B294" i="3"/>
  <c r="D293" i="3"/>
  <c r="E293" i="3"/>
  <c r="D286" i="4"/>
  <c r="E286" i="4"/>
  <c r="F286" i="4"/>
  <c r="B287" i="4"/>
  <c r="D294" i="3"/>
  <c r="E294" i="3"/>
  <c r="F294" i="3"/>
  <c r="G294" i="3"/>
  <c r="B295" i="3"/>
  <c r="D287" i="4"/>
  <c r="E287" i="4"/>
  <c r="F287" i="4"/>
  <c r="B288" i="4"/>
  <c r="D288" i="4"/>
  <c r="E288" i="4"/>
  <c r="F288" i="4"/>
  <c r="B289" i="4"/>
  <c r="F295" i="3"/>
  <c r="G295" i="3"/>
  <c r="B296" i="3"/>
  <c r="D295" i="3"/>
  <c r="E295" i="3"/>
  <c r="D289" i="4"/>
  <c r="E289" i="4"/>
  <c r="F289" i="4"/>
  <c r="B290" i="4"/>
  <c r="D296" i="3"/>
  <c r="E296" i="3"/>
  <c r="F296" i="3"/>
  <c r="G296" i="3"/>
  <c r="B297" i="3"/>
  <c r="F297" i="3"/>
  <c r="G297" i="3"/>
  <c r="B298" i="3"/>
  <c r="D297" i="3"/>
  <c r="E297" i="3"/>
  <c r="D290" i="4"/>
  <c r="E290" i="4"/>
  <c r="F290" i="4"/>
  <c r="B291" i="4"/>
  <c r="D298" i="3"/>
  <c r="E298" i="3"/>
  <c r="F298" i="3"/>
  <c r="G298" i="3"/>
  <c r="B299" i="3"/>
  <c r="D291" i="4"/>
  <c r="E291" i="4"/>
  <c r="F291" i="4"/>
  <c r="B292" i="4"/>
  <c r="F299" i="3"/>
  <c r="G299" i="3"/>
  <c r="B300" i="3"/>
  <c r="D299" i="3"/>
  <c r="E299" i="3"/>
  <c r="D292" i="4"/>
  <c r="E292" i="4"/>
  <c r="F292" i="4"/>
  <c r="B293" i="4"/>
  <c r="F300" i="3"/>
  <c r="G300" i="3"/>
  <c r="B301" i="3"/>
  <c r="D300" i="3"/>
  <c r="E300" i="3"/>
  <c r="D293" i="4"/>
  <c r="E293" i="4"/>
  <c r="F293" i="4"/>
  <c r="B294" i="4"/>
  <c r="D294" i="4"/>
  <c r="E294" i="4"/>
  <c r="F294" i="4"/>
  <c r="B295" i="4"/>
  <c r="F301" i="3"/>
  <c r="G301" i="3"/>
  <c r="B302" i="3"/>
  <c r="D301" i="3"/>
  <c r="E301" i="3"/>
  <c r="D302" i="3"/>
  <c r="E302" i="3"/>
  <c r="F302" i="3"/>
  <c r="G302" i="3"/>
  <c r="B303" i="3"/>
  <c r="D295" i="4"/>
  <c r="E295" i="4"/>
  <c r="F295" i="4"/>
  <c r="B296" i="4"/>
  <c r="F303" i="3"/>
  <c r="G303" i="3"/>
  <c r="B304" i="3"/>
  <c r="D303" i="3"/>
  <c r="E303" i="3"/>
  <c r="D296" i="4"/>
  <c r="E296" i="4"/>
  <c r="F296" i="4"/>
  <c r="B297" i="4"/>
  <c r="F304" i="3"/>
  <c r="G304" i="3"/>
  <c r="B305" i="3"/>
  <c r="D304" i="3"/>
  <c r="E304" i="3"/>
  <c r="D297" i="4"/>
  <c r="E297" i="4"/>
  <c r="F297" i="4"/>
  <c r="B298" i="4"/>
  <c r="D305" i="3"/>
  <c r="E305" i="3"/>
  <c r="F305" i="3"/>
  <c r="G305" i="3"/>
  <c r="B306" i="3"/>
  <c r="D298" i="4"/>
  <c r="E298" i="4"/>
  <c r="F298" i="4"/>
  <c r="B299" i="4"/>
  <c r="D306" i="3"/>
  <c r="E306" i="3"/>
  <c r="F306" i="3"/>
  <c r="G306" i="3"/>
  <c r="B307" i="3"/>
  <c r="D299" i="4"/>
  <c r="E299" i="4"/>
  <c r="F299" i="4"/>
  <c r="B300" i="4"/>
  <c r="D300" i="4"/>
  <c r="E300" i="4"/>
  <c r="F300" i="4"/>
  <c r="B301" i="4"/>
  <c r="F307" i="3"/>
  <c r="G307" i="3"/>
  <c r="B308" i="3"/>
  <c r="D307" i="3"/>
  <c r="E307" i="3"/>
  <c r="D308" i="3"/>
  <c r="E308" i="3"/>
  <c r="F308" i="3"/>
  <c r="G308" i="3"/>
  <c r="D301" i="4"/>
  <c r="E301" i="4"/>
  <c r="F301" i="4"/>
  <c r="B302" i="4"/>
  <c r="D302" i="4"/>
  <c r="E302" i="4"/>
  <c r="F302" i="4"/>
  <c r="B303" i="4"/>
  <c r="D303" i="4"/>
  <c r="E303" i="4"/>
  <c r="F303" i="4"/>
  <c r="B304" i="4"/>
  <c r="D304" i="4"/>
  <c r="E304" i="4"/>
  <c r="F304" i="4"/>
  <c r="B305" i="4"/>
  <c r="D305" i="4"/>
  <c r="E305" i="4"/>
  <c r="F305" i="4"/>
  <c r="B306" i="4"/>
  <c r="D306" i="4"/>
  <c r="E306" i="4"/>
  <c r="F306" i="4"/>
  <c r="B309" i="4"/>
  <c r="C90" i="7" l="1"/>
  <c r="C137" i="7"/>
  <c r="C106" i="7"/>
  <c r="C10" i="7"/>
  <c r="C58" i="7"/>
  <c r="B6" i="6"/>
  <c r="B6" i="8"/>
  <c r="C124" i="2"/>
  <c r="C50" i="7"/>
  <c r="C14" i="8"/>
  <c r="I14" i="8" s="1"/>
  <c r="C9" i="5"/>
  <c r="B7" i="2"/>
  <c r="C39" i="2"/>
  <c r="C27" i="2"/>
  <c r="B6" i="5"/>
  <c r="C17" i="8"/>
  <c r="I17" i="8" s="1"/>
  <c r="C120" i="2"/>
  <c r="C87" i="2"/>
  <c r="C55" i="2"/>
  <c r="C23" i="2"/>
  <c r="C108" i="2"/>
  <c r="C75" i="2"/>
  <c r="C43" i="2"/>
  <c r="C63" i="2"/>
  <c r="C363" i="7"/>
  <c r="C355" i="7"/>
  <c r="C347" i="7"/>
  <c r="C337" i="7"/>
  <c r="C318" i="7"/>
  <c r="C297" i="7"/>
  <c r="C276" i="7"/>
  <c r="C254" i="7"/>
  <c r="C233" i="7"/>
  <c r="C212" i="7"/>
  <c r="C185" i="7"/>
  <c r="C158" i="7"/>
  <c r="C122" i="7"/>
  <c r="C82" i="7"/>
  <c r="C42" i="7"/>
  <c r="C104" i="2"/>
  <c r="C71" i="2"/>
  <c r="C361" i="7"/>
  <c r="C353" i="7"/>
  <c r="C345" i="7"/>
  <c r="C334" i="7"/>
  <c r="C313" i="7"/>
  <c r="C292" i="7"/>
  <c r="C270" i="7"/>
  <c r="C249" i="7"/>
  <c r="C228" i="7"/>
  <c r="C206" i="7"/>
  <c r="C180" i="7"/>
  <c r="C148" i="7"/>
  <c r="C114" i="7"/>
  <c r="C74" i="7"/>
  <c r="C12" i="7"/>
  <c r="C10" i="5"/>
  <c r="I10" i="5" s="1"/>
  <c r="C14" i="5"/>
  <c r="D14" i="5" s="1"/>
  <c r="C16" i="8"/>
  <c r="I16" i="8" s="1"/>
  <c r="C116" i="2"/>
  <c r="C99" i="2"/>
  <c r="C83" i="2"/>
  <c r="C67" i="2"/>
  <c r="C51" i="2"/>
  <c r="C35" i="2"/>
  <c r="C19" i="2"/>
  <c r="C8" i="2"/>
  <c r="H4" i="9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C112" i="2"/>
  <c r="C95" i="2"/>
  <c r="C79" i="2"/>
  <c r="C47" i="2"/>
  <c r="C31" i="2"/>
  <c r="C15" i="2"/>
  <c r="C196" i="7"/>
  <c r="C174" i="7"/>
  <c r="C153" i="7"/>
  <c r="C130" i="7"/>
  <c r="C98" i="7"/>
  <c r="C66" i="7"/>
  <c r="C34" i="7"/>
  <c r="E14" i="5"/>
  <c r="C17" i="5"/>
  <c r="E17" i="5" s="1"/>
  <c r="C16" i="5"/>
  <c r="C15" i="5"/>
  <c r="E15" i="5" s="1"/>
  <c r="C12" i="5"/>
  <c r="E12" i="5" s="1"/>
  <c r="C11" i="5"/>
  <c r="C11" i="2"/>
  <c r="C7" i="2"/>
  <c r="D7" i="2"/>
  <c r="B4" i="9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E4" i="9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C13" i="8"/>
  <c r="I13" i="8" s="1"/>
  <c r="C10" i="8"/>
  <c r="I10" i="8" s="1"/>
  <c r="C123" i="2"/>
  <c r="C119" i="2"/>
  <c r="C115" i="2"/>
  <c r="C111" i="2"/>
  <c r="C107" i="2"/>
  <c r="C103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102" i="2"/>
  <c r="A131" i="2" s="1"/>
  <c r="J26" i="13" s="1"/>
  <c r="C12" i="6"/>
  <c r="E12" i="6" s="1"/>
  <c r="D4" i="9"/>
  <c r="D5" i="9" s="1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C12" i="8"/>
  <c r="I12" i="8" s="1"/>
  <c r="C126" i="2"/>
  <c r="C122" i="2"/>
  <c r="C118" i="2"/>
  <c r="C114" i="2"/>
  <c r="C110" i="2"/>
  <c r="C106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26" i="7"/>
  <c r="I4" i="9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C13" i="5"/>
  <c r="E13" i="5" s="1"/>
  <c r="D16" i="5"/>
  <c r="C15" i="8"/>
  <c r="I15" i="8" s="1"/>
  <c r="C11" i="8"/>
  <c r="I11" i="8" s="1"/>
  <c r="C9" i="8"/>
  <c r="I9" i="8" s="1"/>
  <c r="C125" i="2"/>
  <c r="C121" i="2"/>
  <c r="C117" i="2"/>
  <c r="C113" i="2"/>
  <c r="C109" i="2"/>
  <c r="C105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E9" i="5"/>
  <c r="F9" i="5" s="1"/>
  <c r="G9" i="5" s="1"/>
  <c r="H9" i="5" s="1"/>
  <c r="C16" i="6"/>
  <c r="D10" i="5"/>
  <c r="C9" i="6"/>
  <c r="C13" i="6"/>
  <c r="C17" i="6"/>
  <c r="D15" i="5"/>
  <c r="C10" i="6"/>
  <c r="C15" i="6"/>
  <c r="C11" i="6"/>
  <c r="C14" i="6"/>
  <c r="C364" i="7"/>
  <c r="C360" i="7"/>
  <c r="C356" i="7"/>
  <c r="C352" i="7"/>
  <c r="C348" i="7"/>
  <c r="C344" i="7"/>
  <c r="C338" i="7"/>
  <c r="C333" i="7"/>
  <c r="C328" i="7"/>
  <c r="C322" i="7"/>
  <c r="C317" i="7"/>
  <c r="C312" i="7"/>
  <c r="C306" i="7"/>
  <c r="C301" i="7"/>
  <c r="C296" i="7"/>
  <c r="C290" i="7"/>
  <c r="C285" i="7"/>
  <c r="C280" i="7"/>
  <c r="C274" i="7"/>
  <c r="C269" i="7"/>
  <c r="C264" i="7"/>
  <c r="C258" i="7"/>
  <c r="C253" i="7"/>
  <c r="C248" i="7"/>
  <c r="C242" i="7"/>
  <c r="C237" i="7"/>
  <c r="C232" i="7"/>
  <c r="C226" i="7"/>
  <c r="C221" i="7"/>
  <c r="C216" i="7"/>
  <c r="C210" i="7"/>
  <c r="C205" i="7"/>
  <c r="C200" i="7"/>
  <c r="C194" i="7"/>
  <c r="C189" i="7"/>
  <c r="C184" i="7"/>
  <c r="C178" i="7"/>
  <c r="C173" i="7"/>
  <c r="C168" i="7"/>
  <c r="C162" i="7"/>
  <c r="C157" i="7"/>
  <c r="C152" i="7"/>
  <c r="C146" i="7"/>
  <c r="C141" i="7"/>
  <c r="C136" i="7"/>
  <c r="C128" i="7"/>
  <c r="C120" i="7"/>
  <c r="C112" i="7"/>
  <c r="C104" i="7"/>
  <c r="C96" i="7"/>
  <c r="C88" i="7"/>
  <c r="C80" i="7"/>
  <c r="C72" i="7"/>
  <c r="C64" i="7"/>
  <c r="C56" i="7"/>
  <c r="C48" i="7"/>
  <c r="C40" i="7"/>
  <c r="C32" i="7"/>
  <c r="C24" i="7"/>
  <c r="C16" i="7"/>
  <c r="C8" i="7"/>
  <c r="C332" i="7"/>
  <c r="C326" i="7"/>
  <c r="C321" i="7"/>
  <c r="C316" i="7"/>
  <c r="C310" i="7"/>
  <c r="C305" i="7"/>
  <c r="C300" i="7"/>
  <c r="C294" i="7"/>
  <c r="C289" i="7"/>
  <c r="C284" i="7"/>
  <c r="C278" i="7"/>
  <c r="C273" i="7"/>
  <c r="C268" i="7"/>
  <c r="C262" i="7"/>
  <c r="C257" i="7"/>
  <c r="C252" i="7"/>
  <c r="C246" i="7"/>
  <c r="C241" i="7"/>
  <c r="C236" i="7"/>
  <c r="C230" i="7"/>
  <c r="C225" i="7"/>
  <c r="C220" i="7"/>
  <c r="C214" i="7"/>
  <c r="C209" i="7"/>
  <c r="C204" i="7"/>
  <c r="C198" i="7"/>
  <c r="C193" i="7"/>
  <c r="C188" i="7"/>
  <c r="C182" i="7"/>
  <c r="C177" i="7"/>
  <c r="C172" i="7"/>
  <c r="C166" i="7"/>
  <c r="C161" i="7"/>
  <c r="C156" i="7"/>
  <c r="C150" i="7"/>
  <c r="C145" i="7"/>
  <c r="C140" i="7"/>
  <c r="C134" i="7"/>
  <c r="C126" i="7"/>
  <c r="C118" i="7"/>
  <c r="C110" i="7"/>
  <c r="C102" i="7"/>
  <c r="C94" i="7"/>
  <c r="C86" i="7"/>
  <c r="C78" i="7"/>
  <c r="C70" i="7"/>
  <c r="C62" i="7"/>
  <c r="C54" i="7"/>
  <c r="C46" i="7"/>
  <c r="C38" i="7"/>
  <c r="C30" i="7"/>
  <c r="C22" i="7"/>
  <c r="C14" i="7"/>
  <c r="C366" i="7"/>
  <c r="C362" i="7"/>
  <c r="C358" i="7"/>
  <c r="C354" i="7"/>
  <c r="C350" i="7"/>
  <c r="C346" i="7"/>
  <c r="C341" i="7"/>
  <c r="C336" i="7"/>
  <c r="C330" i="7"/>
  <c r="C325" i="7"/>
  <c r="C320" i="7"/>
  <c r="C314" i="7"/>
  <c r="C309" i="7"/>
  <c r="C304" i="7"/>
  <c r="C298" i="7"/>
  <c r="C293" i="7"/>
  <c r="C288" i="7"/>
  <c r="C282" i="7"/>
  <c r="C277" i="7"/>
  <c r="C272" i="7"/>
  <c r="C266" i="7"/>
  <c r="C261" i="7"/>
  <c r="C256" i="7"/>
  <c r="C250" i="7"/>
  <c r="C245" i="7"/>
  <c r="C240" i="7"/>
  <c r="C234" i="7"/>
  <c r="C229" i="7"/>
  <c r="C224" i="7"/>
  <c r="C218" i="7"/>
  <c r="C213" i="7"/>
  <c r="C208" i="7"/>
  <c r="C202" i="7"/>
  <c r="C197" i="7"/>
  <c r="C192" i="7"/>
  <c r="C186" i="7"/>
  <c r="C181" i="7"/>
  <c r="C176" i="7"/>
  <c r="C170" i="7"/>
  <c r="C165" i="7"/>
  <c r="C160" i="7"/>
  <c r="C154" i="7"/>
  <c r="C149" i="7"/>
  <c r="C144" i="7"/>
  <c r="C138" i="7"/>
  <c r="C132" i="7"/>
  <c r="C124" i="7"/>
  <c r="C116" i="7"/>
  <c r="C108" i="7"/>
  <c r="C100" i="7"/>
  <c r="C92" i="7"/>
  <c r="C84" i="7"/>
  <c r="C76" i="7"/>
  <c r="C68" i="7"/>
  <c r="C60" i="7"/>
  <c r="C52" i="7"/>
  <c r="C44" i="7"/>
  <c r="C36" i="7"/>
  <c r="C28" i="7"/>
  <c r="C20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101" i="7"/>
  <c r="C105" i="7"/>
  <c r="C109" i="7"/>
  <c r="C113" i="7"/>
  <c r="C117" i="7"/>
  <c r="C121" i="7"/>
  <c r="C125" i="7"/>
  <c r="C129" i="7"/>
  <c r="C133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103" i="7"/>
  <c r="C107" i="7"/>
  <c r="C111" i="7"/>
  <c r="C115" i="7"/>
  <c r="C119" i="7"/>
  <c r="C123" i="7"/>
  <c r="C127" i="7"/>
  <c r="C131" i="7"/>
  <c r="C135" i="7"/>
  <c r="C139" i="7"/>
  <c r="C143" i="7"/>
  <c r="C147" i="7"/>
  <c r="C151" i="7"/>
  <c r="C155" i="7"/>
  <c r="C159" i="7"/>
  <c r="C163" i="7"/>
  <c r="C167" i="7"/>
  <c r="C171" i="7"/>
  <c r="C175" i="7"/>
  <c r="C179" i="7"/>
  <c r="C183" i="7"/>
  <c r="C187" i="7"/>
  <c r="C191" i="7"/>
  <c r="C195" i="7"/>
  <c r="C199" i="7"/>
  <c r="C203" i="7"/>
  <c r="C207" i="7"/>
  <c r="C211" i="7"/>
  <c r="C215" i="7"/>
  <c r="C219" i="7"/>
  <c r="C223" i="7"/>
  <c r="C227" i="7"/>
  <c r="C231" i="7"/>
  <c r="C235" i="7"/>
  <c r="C239" i="7"/>
  <c r="C243" i="7"/>
  <c r="C247" i="7"/>
  <c r="C251" i="7"/>
  <c r="C255" i="7"/>
  <c r="C259" i="7"/>
  <c r="C263" i="7"/>
  <c r="C267" i="7"/>
  <c r="C271" i="7"/>
  <c r="C275" i="7"/>
  <c r="C279" i="7"/>
  <c r="C283" i="7"/>
  <c r="C287" i="7"/>
  <c r="C291" i="7"/>
  <c r="C295" i="7"/>
  <c r="C299" i="7"/>
  <c r="C303" i="7"/>
  <c r="C307" i="7"/>
  <c r="C311" i="7"/>
  <c r="C315" i="7"/>
  <c r="C319" i="7"/>
  <c r="C323" i="7"/>
  <c r="C327" i="7"/>
  <c r="C331" i="7"/>
  <c r="C335" i="7"/>
  <c r="C339" i="7"/>
  <c r="C343" i="7"/>
  <c r="I15" i="5" l="1"/>
  <c r="I14" i="5"/>
  <c r="D9" i="5"/>
  <c r="I9" i="5"/>
  <c r="E10" i="5"/>
  <c r="F10" i="5" s="1"/>
  <c r="G10" i="5" s="1"/>
  <c r="H10" i="5" s="1"/>
  <c r="B130" i="2"/>
  <c r="L26" i="13" s="1"/>
  <c r="B370" i="7"/>
  <c r="L27" i="13" s="1"/>
  <c r="I12" i="6"/>
  <c r="D12" i="6"/>
  <c r="D17" i="5"/>
  <c r="I12" i="5"/>
  <c r="D12" i="5"/>
  <c r="I11" i="5"/>
  <c r="D11" i="5"/>
  <c r="E11" i="5"/>
  <c r="I17" i="5"/>
  <c r="E9" i="8"/>
  <c r="F9" i="8" s="1"/>
  <c r="B18" i="6"/>
  <c r="C18" i="6" s="1"/>
  <c r="B18" i="8"/>
  <c r="C18" i="8" s="1"/>
  <c r="I18" i="8" s="1"/>
  <c r="B18" i="5"/>
  <c r="C18" i="5" s="1"/>
  <c r="E7" i="2"/>
  <c r="F7" i="2" s="1"/>
  <c r="B8" i="2" s="1"/>
  <c r="B128" i="2"/>
  <c r="D13" i="5"/>
  <c r="I13" i="5"/>
  <c r="E16" i="5"/>
  <c r="I16" i="5"/>
  <c r="D11" i="6"/>
  <c r="E11" i="6"/>
  <c r="I11" i="6"/>
  <c r="I17" i="6"/>
  <c r="D17" i="6"/>
  <c r="E17" i="6"/>
  <c r="I16" i="6"/>
  <c r="E16" i="6"/>
  <c r="D16" i="6"/>
  <c r="I10" i="6"/>
  <c r="D10" i="6"/>
  <c r="E10" i="6"/>
  <c r="D13" i="6"/>
  <c r="I13" i="6"/>
  <c r="E13" i="6"/>
  <c r="E15" i="6"/>
  <c r="D15" i="6"/>
  <c r="I15" i="6"/>
  <c r="E9" i="6"/>
  <c r="F9" i="6" s="1"/>
  <c r="G9" i="6" s="1"/>
  <c r="H9" i="6" s="1"/>
  <c r="D9" i="6"/>
  <c r="I9" i="6"/>
  <c r="B368" i="7"/>
  <c r="E7" i="7"/>
  <c r="F7" i="7" s="1"/>
  <c r="B8" i="7" s="1"/>
  <c r="B371" i="7"/>
  <c r="J27" i="13" s="1"/>
  <c r="E14" i="6"/>
  <c r="D14" i="6"/>
  <c r="I14" i="6"/>
  <c r="F11" i="5" l="1"/>
  <c r="F12" i="5" s="1"/>
  <c r="F13" i="5" s="1"/>
  <c r="F14" i="5" s="1"/>
  <c r="I18" i="5"/>
  <c r="E18" i="5"/>
  <c r="D18" i="5"/>
  <c r="E10" i="8"/>
  <c r="F10" i="8" s="1"/>
  <c r="G9" i="8"/>
  <c r="H9" i="8" s="1"/>
  <c r="G26" i="13"/>
  <c r="D26" i="13"/>
  <c r="I18" i="6"/>
  <c r="E18" i="6"/>
  <c r="D18" i="6"/>
  <c r="D8" i="2"/>
  <c r="E8" i="2" s="1"/>
  <c r="F8" i="2" s="1"/>
  <c r="B9" i="2" s="1"/>
  <c r="D9" i="2" s="1"/>
  <c r="E9" i="2" s="1"/>
  <c r="F9" i="2" s="1"/>
  <c r="B10" i="2" s="1"/>
  <c r="D10" i="2" s="1"/>
  <c r="B19" i="8"/>
  <c r="C19" i="8" s="1"/>
  <c r="I19" i="8" s="1"/>
  <c r="B19" i="6"/>
  <c r="C19" i="6" s="1"/>
  <c r="B19" i="5"/>
  <c r="C19" i="5" s="1"/>
  <c r="D8" i="7"/>
  <c r="F10" i="6"/>
  <c r="F11" i="6" s="1"/>
  <c r="G27" i="13"/>
  <c r="D27" i="13"/>
  <c r="G11" i="5" l="1"/>
  <c r="G12" i="5" s="1"/>
  <c r="H12" i="5" s="1"/>
  <c r="B20" i="6"/>
  <c r="C20" i="6" s="1"/>
  <c r="B20" i="8"/>
  <c r="C20" i="8" s="1"/>
  <c r="I20" i="8" s="1"/>
  <c r="B20" i="5"/>
  <c r="C20" i="5" s="1"/>
  <c r="I19" i="6"/>
  <c r="E19" i="6"/>
  <c r="D19" i="6"/>
  <c r="D19" i="5"/>
  <c r="E19" i="5"/>
  <c r="I19" i="5"/>
  <c r="E11" i="8"/>
  <c r="F11" i="8" s="1"/>
  <c r="G10" i="8"/>
  <c r="H10" i="8" s="1"/>
  <c r="F12" i="6"/>
  <c r="E10" i="2"/>
  <c r="F10" i="2" s="1"/>
  <c r="B11" i="2" s="1"/>
  <c r="F15" i="5"/>
  <c r="G10" i="6"/>
  <c r="G11" i="6" s="1"/>
  <c r="H11" i="6" s="1"/>
  <c r="E8" i="7"/>
  <c r="F8" i="7" s="1"/>
  <c r="B9" i="7" s="1"/>
  <c r="H11" i="5" l="1"/>
  <c r="G13" i="5"/>
  <c r="H13" i="5" s="1"/>
  <c r="H10" i="6"/>
  <c r="D20" i="6"/>
  <c r="E20" i="6"/>
  <c r="I20" i="6"/>
  <c r="B21" i="5"/>
  <c r="C21" i="5" s="1"/>
  <c r="B21" i="8"/>
  <c r="C21" i="8" s="1"/>
  <c r="I21" i="8" s="1"/>
  <c r="B21" i="6"/>
  <c r="C21" i="6" s="1"/>
  <c r="E12" i="8"/>
  <c r="F12" i="8" s="1"/>
  <c r="G11" i="8"/>
  <c r="H11" i="8" s="1"/>
  <c r="E20" i="5"/>
  <c r="I20" i="5"/>
  <c r="D20" i="5"/>
  <c r="D9" i="7"/>
  <c r="F16" i="5"/>
  <c r="D11" i="2"/>
  <c r="G12" i="6"/>
  <c r="H12" i="6" s="1"/>
  <c r="F13" i="6"/>
  <c r="G14" i="5" l="1"/>
  <c r="H14" i="5" s="1"/>
  <c r="G12" i="8"/>
  <c r="H12" i="8" s="1"/>
  <c r="E13" i="8"/>
  <c r="F13" i="8" s="1"/>
  <c r="E21" i="5"/>
  <c r="I21" i="5"/>
  <c r="D21" i="5"/>
  <c r="I21" i="6"/>
  <c r="E21" i="6"/>
  <c r="D21" i="6"/>
  <c r="B22" i="8"/>
  <c r="C22" i="8" s="1"/>
  <c r="I22" i="8" s="1"/>
  <c r="B22" i="6"/>
  <c r="C22" i="6" s="1"/>
  <c r="B22" i="5"/>
  <c r="C22" i="5" s="1"/>
  <c r="E11" i="2"/>
  <c r="F11" i="2" s="1"/>
  <c r="B12" i="2" s="1"/>
  <c r="G13" i="6"/>
  <c r="H13" i="6" s="1"/>
  <c r="F14" i="6"/>
  <c r="F17" i="5"/>
  <c r="E9" i="7"/>
  <c r="F9" i="7" s="1"/>
  <c r="B10" i="7" s="1"/>
  <c r="G15" i="5" l="1"/>
  <c r="H15" i="5" s="1"/>
  <c r="E14" i="8"/>
  <c r="F14" i="8" s="1"/>
  <c r="G13" i="8"/>
  <c r="H13" i="8" s="1"/>
  <c r="I22" i="5"/>
  <c r="D22" i="5"/>
  <c r="E22" i="5"/>
  <c r="E22" i="6"/>
  <c r="I22" i="6"/>
  <c r="D22" i="6"/>
  <c r="B23" i="5"/>
  <c r="C23" i="5" s="1"/>
  <c r="B23" i="8"/>
  <c r="C23" i="8" s="1"/>
  <c r="I23" i="8" s="1"/>
  <c r="B23" i="6"/>
  <c r="C23" i="6" s="1"/>
  <c r="D10" i="7"/>
  <c r="G14" i="6"/>
  <c r="H14" i="6" s="1"/>
  <c r="F15" i="6"/>
  <c r="F18" i="5"/>
  <c r="D12" i="2"/>
  <c r="G16" i="5" l="1"/>
  <c r="B24" i="8"/>
  <c r="C24" i="8" s="1"/>
  <c r="I24" i="8" s="1"/>
  <c r="B24" i="6"/>
  <c r="C24" i="6" s="1"/>
  <c r="B24" i="5"/>
  <c r="C24" i="5" s="1"/>
  <c r="D23" i="5"/>
  <c r="E23" i="5"/>
  <c r="I23" i="5"/>
  <c r="E15" i="8"/>
  <c r="F15" i="8" s="1"/>
  <c r="G14" i="8"/>
  <c r="H14" i="8" s="1"/>
  <c r="I23" i="6"/>
  <c r="D23" i="6"/>
  <c r="E23" i="6"/>
  <c r="E12" i="2"/>
  <c r="F12" i="2" s="1"/>
  <c r="B13" i="2" s="1"/>
  <c r="F19" i="5"/>
  <c r="G15" i="6"/>
  <c r="H15" i="6" s="1"/>
  <c r="F16" i="6"/>
  <c r="E10" i="7"/>
  <c r="F10" i="7" s="1"/>
  <c r="B11" i="7" s="1"/>
  <c r="H16" i="5" l="1"/>
  <c r="G17" i="5"/>
  <c r="I24" i="5"/>
  <c r="E24" i="5"/>
  <c r="D24" i="5"/>
  <c r="B25" i="5"/>
  <c r="C25" i="5" s="1"/>
  <c r="B25" i="6"/>
  <c r="C25" i="6" s="1"/>
  <c r="B25" i="8"/>
  <c r="C25" i="8" s="1"/>
  <c r="I25" i="8" s="1"/>
  <c r="E16" i="8"/>
  <c r="F16" i="8" s="1"/>
  <c r="G15" i="8"/>
  <c r="H15" i="8" s="1"/>
  <c r="E24" i="6"/>
  <c r="I24" i="6"/>
  <c r="D24" i="6"/>
  <c r="D11" i="7"/>
  <c r="F20" i="5"/>
  <c r="G16" i="6"/>
  <c r="H16" i="6" s="1"/>
  <c r="F17" i="6"/>
  <c r="D13" i="2"/>
  <c r="H17" i="5" l="1"/>
  <c r="G18" i="5"/>
  <c r="E17" i="8"/>
  <c r="F17" i="8" s="1"/>
  <c r="G16" i="8"/>
  <c r="H16" i="8" s="1"/>
  <c r="B26" i="8"/>
  <c r="C26" i="8" s="1"/>
  <c r="I26" i="8" s="1"/>
  <c r="B26" i="6"/>
  <c r="C26" i="6" s="1"/>
  <c r="B26" i="5"/>
  <c r="C26" i="5" s="1"/>
  <c r="E25" i="6"/>
  <c r="I25" i="6"/>
  <c r="D25" i="6"/>
  <c r="E25" i="5"/>
  <c r="I25" i="5"/>
  <c r="D25" i="5"/>
  <c r="E11" i="7"/>
  <c r="F11" i="7" s="1"/>
  <c r="B12" i="7" s="1"/>
  <c r="E13" i="2"/>
  <c r="F13" i="2" s="1"/>
  <c r="B14" i="2" s="1"/>
  <c r="G17" i="6"/>
  <c r="H17" i="6" s="1"/>
  <c r="F18" i="6"/>
  <c r="F21" i="5"/>
  <c r="H18" i="5" l="1"/>
  <c r="G19" i="5"/>
  <c r="I26" i="6"/>
  <c r="E26" i="6"/>
  <c r="D26" i="6"/>
  <c r="I26" i="5"/>
  <c r="D26" i="5"/>
  <c r="E26" i="5"/>
  <c r="B27" i="5"/>
  <c r="C27" i="5" s="1"/>
  <c r="B27" i="6"/>
  <c r="C27" i="6" s="1"/>
  <c r="B27" i="8"/>
  <c r="C27" i="8" s="1"/>
  <c r="I27" i="8" s="1"/>
  <c r="E18" i="8"/>
  <c r="F18" i="8" s="1"/>
  <c r="G17" i="8"/>
  <c r="H17" i="8" s="1"/>
  <c r="F22" i="5"/>
  <c r="D12" i="7"/>
  <c r="G18" i="6"/>
  <c r="H18" i="6" s="1"/>
  <c r="F19" i="6"/>
  <c r="D14" i="2"/>
  <c r="E14" i="2" s="1"/>
  <c r="F14" i="2" s="1"/>
  <c r="B15" i="2" s="1"/>
  <c r="H19" i="5" l="1"/>
  <c r="G20" i="5"/>
  <c r="I27" i="5"/>
  <c r="D27" i="5"/>
  <c r="E27" i="5"/>
  <c r="E19" i="8"/>
  <c r="F19" i="8" s="1"/>
  <c r="G18" i="8"/>
  <c r="H18" i="8" s="1"/>
  <c r="B28" i="8"/>
  <c r="C28" i="8" s="1"/>
  <c r="I28" i="8" s="1"/>
  <c r="B28" i="6"/>
  <c r="C28" i="6" s="1"/>
  <c r="B28" i="5"/>
  <c r="C28" i="5" s="1"/>
  <c r="I27" i="6"/>
  <c r="E27" i="6"/>
  <c r="D27" i="6"/>
  <c r="D15" i="2"/>
  <c r="E15" i="2" s="1"/>
  <c r="F15" i="2" s="1"/>
  <c r="B16" i="2" s="1"/>
  <c r="G19" i="6"/>
  <c r="H19" i="6" s="1"/>
  <c r="F20" i="6"/>
  <c r="E12" i="7"/>
  <c r="F12" i="7" s="1"/>
  <c r="B13" i="7" s="1"/>
  <c r="F23" i="5"/>
  <c r="H20" i="5" l="1"/>
  <c r="G21" i="5"/>
  <c r="G19" i="8"/>
  <c r="H19" i="8" s="1"/>
  <c r="E20" i="8"/>
  <c r="F20" i="8" s="1"/>
  <c r="E28" i="6"/>
  <c r="D28" i="6"/>
  <c r="I28" i="6"/>
  <c r="B29" i="8"/>
  <c r="C29" i="8" s="1"/>
  <c r="I29" i="8" s="1"/>
  <c r="B29" i="6"/>
  <c r="C29" i="6" s="1"/>
  <c r="E28" i="5"/>
  <c r="D28" i="5"/>
  <c r="I28" i="5"/>
  <c r="D16" i="2"/>
  <c r="E16" i="2" s="1"/>
  <c r="F16" i="2" s="1"/>
  <c r="B17" i="2" s="1"/>
  <c r="D13" i="7"/>
  <c r="E13" i="7" s="1"/>
  <c r="F13" i="7" s="1"/>
  <c r="B14" i="7" s="1"/>
  <c r="F24" i="5"/>
  <c r="G20" i="6"/>
  <c r="H20" i="6" s="1"/>
  <c r="F21" i="6"/>
  <c r="H21" i="5" l="1"/>
  <c r="G22" i="5"/>
  <c r="I30" i="5"/>
  <c r="I29" i="6"/>
  <c r="E29" i="6"/>
  <c r="D29" i="6"/>
  <c r="B30" i="6"/>
  <c r="C30" i="6" s="1"/>
  <c r="B30" i="8"/>
  <c r="C30" i="8" s="1"/>
  <c r="I30" i="8" s="1"/>
  <c r="E21" i="8"/>
  <c r="F21" i="8" s="1"/>
  <c r="G20" i="8"/>
  <c r="H20" i="8" s="1"/>
  <c r="D17" i="2"/>
  <c r="E17" i="2" s="1"/>
  <c r="F17" i="2" s="1"/>
  <c r="B18" i="2" s="1"/>
  <c r="F25" i="5"/>
  <c r="D14" i="7"/>
  <c r="E14" i="7" s="1"/>
  <c r="F14" i="7" s="1"/>
  <c r="B15" i="7" s="1"/>
  <c r="G21" i="6"/>
  <c r="H21" i="6" s="1"/>
  <c r="F22" i="6"/>
  <c r="H22" i="5" l="1"/>
  <c r="G23" i="5"/>
  <c r="D24" i="13"/>
  <c r="I30" i="6"/>
  <c r="E30" i="6"/>
  <c r="D30" i="6"/>
  <c r="B31" i="8"/>
  <c r="C31" i="8" s="1"/>
  <c r="I31" i="8" s="1"/>
  <c r="B31" i="6"/>
  <c r="C31" i="6" s="1"/>
  <c r="E22" i="8"/>
  <c r="F22" i="8" s="1"/>
  <c r="G21" i="8"/>
  <c r="H21" i="8" s="1"/>
  <c r="D15" i="7"/>
  <c r="E15" i="7" s="1"/>
  <c r="F15" i="7" s="1"/>
  <c r="B16" i="7" s="1"/>
  <c r="D18" i="2"/>
  <c r="E18" i="2" s="1"/>
  <c r="F18" i="2" s="1"/>
  <c r="B19" i="2" s="1"/>
  <c r="G22" i="6"/>
  <c r="H22" i="6" s="1"/>
  <c r="F23" i="6"/>
  <c r="F26" i="5"/>
  <c r="H23" i="5" l="1"/>
  <c r="G24" i="5"/>
  <c r="G22" i="8"/>
  <c r="H22" i="8" s="1"/>
  <c r="E23" i="8"/>
  <c r="F23" i="8" s="1"/>
  <c r="E31" i="6"/>
  <c r="I31" i="6"/>
  <c r="D31" i="6"/>
  <c r="B32" i="8"/>
  <c r="C32" i="8" s="1"/>
  <c r="I32" i="8" s="1"/>
  <c r="B32" i="6"/>
  <c r="C32" i="6" s="1"/>
  <c r="D16" i="7"/>
  <c r="E16" i="7" s="1"/>
  <c r="F16" i="7" s="1"/>
  <c r="B17" i="7" s="1"/>
  <c r="F27" i="5"/>
  <c r="G23" i="6"/>
  <c r="H23" i="6" s="1"/>
  <c r="F24" i="6"/>
  <c r="D19" i="2"/>
  <c r="E19" i="2" s="1"/>
  <c r="F19" i="2" s="1"/>
  <c r="B20" i="2" s="1"/>
  <c r="H24" i="5" l="1"/>
  <c r="G25" i="5"/>
  <c r="B33" i="8"/>
  <c r="C33" i="8" s="1"/>
  <c r="I33" i="8" s="1"/>
  <c r="B33" i="6"/>
  <c r="C33" i="6" s="1"/>
  <c r="E24" i="8"/>
  <c r="F24" i="8" s="1"/>
  <c r="G23" i="8"/>
  <c r="H23" i="8" s="1"/>
  <c r="I32" i="6"/>
  <c r="E32" i="6"/>
  <c r="D32" i="6"/>
  <c r="D17" i="7"/>
  <c r="E17" i="7" s="1"/>
  <c r="F17" i="7" s="1"/>
  <c r="B18" i="7" s="1"/>
  <c r="F28" i="5"/>
  <c r="G24" i="6"/>
  <c r="H24" i="6" s="1"/>
  <c r="F25" i="6"/>
  <c r="D20" i="2"/>
  <c r="E20" i="2" s="1"/>
  <c r="F20" i="2" s="1"/>
  <c r="B21" i="2" s="1"/>
  <c r="H25" i="5" l="1"/>
  <c r="G26" i="5"/>
  <c r="I35" i="8"/>
  <c r="D25" i="13" s="1"/>
  <c r="E25" i="8"/>
  <c r="F25" i="8" s="1"/>
  <c r="G24" i="8"/>
  <c r="H24" i="8" s="1"/>
  <c r="I33" i="6"/>
  <c r="E33" i="6"/>
  <c r="D33" i="6"/>
  <c r="D21" i="2"/>
  <c r="E21" i="2" s="1"/>
  <c r="F21" i="2" s="1"/>
  <c r="B22" i="2" s="1"/>
  <c r="D18" i="7"/>
  <c r="E18" i="7" s="1"/>
  <c r="F18" i="7" s="1"/>
  <c r="B19" i="7" s="1"/>
  <c r="G25" i="6"/>
  <c r="H25" i="6" s="1"/>
  <c r="F26" i="6"/>
  <c r="H26" i="5" l="1"/>
  <c r="G27" i="5"/>
  <c r="I35" i="6"/>
  <c r="D23" i="13" s="1"/>
  <c r="E26" i="8"/>
  <c r="F26" i="8" s="1"/>
  <c r="G25" i="8"/>
  <c r="H25" i="8" s="1"/>
  <c r="D22" i="2"/>
  <c r="E22" i="2" s="1"/>
  <c r="F22" i="2" s="1"/>
  <c r="B23" i="2" s="1"/>
  <c r="D19" i="7"/>
  <c r="E19" i="7" s="1"/>
  <c r="F19" i="7" s="1"/>
  <c r="B20" i="7" s="1"/>
  <c r="G26" i="6"/>
  <c r="H26" i="6" s="1"/>
  <c r="F27" i="6"/>
  <c r="H27" i="5" l="1"/>
  <c r="G28" i="5"/>
  <c r="H28" i="5" s="1"/>
  <c r="G26" i="8"/>
  <c r="H26" i="8" s="1"/>
  <c r="E27" i="8"/>
  <c r="F27" i="8" s="1"/>
  <c r="D23" i="2"/>
  <c r="E23" i="2" s="1"/>
  <c r="F23" i="2" s="1"/>
  <c r="B24" i="2" s="1"/>
  <c r="D20" i="7"/>
  <c r="E20" i="7" s="1"/>
  <c r="F20" i="7" s="1"/>
  <c r="B21" i="7" s="1"/>
  <c r="G27" i="6"/>
  <c r="H27" i="6" s="1"/>
  <c r="F28" i="6"/>
  <c r="E24" i="13" l="1"/>
  <c r="E31" i="5"/>
  <c r="E28" i="8"/>
  <c r="F28" i="8" s="1"/>
  <c r="G27" i="8"/>
  <c r="H27" i="8" s="1"/>
  <c r="D21" i="7"/>
  <c r="E21" i="7" s="1"/>
  <c r="F21" i="7" s="1"/>
  <c r="B22" i="7" s="1"/>
  <c r="G28" i="6"/>
  <c r="H28" i="6" s="1"/>
  <c r="F29" i="6"/>
  <c r="D24" i="2"/>
  <c r="E24" i="2" s="1"/>
  <c r="F24" i="2" s="1"/>
  <c r="B25" i="2" s="1"/>
  <c r="I32" i="5" l="1"/>
  <c r="L24" i="13" s="1"/>
  <c r="F24" i="13"/>
  <c r="G24" i="13" s="1"/>
  <c r="B32" i="5"/>
  <c r="B30" i="5" s="1"/>
  <c r="E29" i="8"/>
  <c r="F29" i="8" s="1"/>
  <c r="G28" i="8"/>
  <c r="H28" i="8" s="1"/>
  <c r="D22" i="7"/>
  <c r="E22" i="7" s="1"/>
  <c r="F22" i="7" s="1"/>
  <c r="B23" i="7" s="1"/>
  <c r="D25" i="2"/>
  <c r="E25" i="2" s="1"/>
  <c r="F25" i="2" s="1"/>
  <c r="B26" i="2" s="1"/>
  <c r="G29" i="6"/>
  <c r="H29" i="6" s="1"/>
  <c r="F30" i="6"/>
  <c r="H24" i="13" l="1"/>
  <c r="B35" i="5"/>
  <c r="B36" i="5" s="1"/>
  <c r="J24" i="13" s="1"/>
  <c r="E30" i="8"/>
  <c r="F30" i="8" s="1"/>
  <c r="G29" i="8"/>
  <c r="H29" i="8" s="1"/>
  <c r="D26" i="2"/>
  <c r="E26" i="2" s="1"/>
  <c r="F26" i="2" s="1"/>
  <c r="B27" i="2" s="1"/>
  <c r="D23" i="7"/>
  <c r="E23" i="7" s="1"/>
  <c r="F23" i="7" s="1"/>
  <c r="B24" i="7" s="1"/>
  <c r="G30" i="6"/>
  <c r="H30" i="6" s="1"/>
  <c r="F31" i="6"/>
  <c r="G30" i="8" l="1"/>
  <c r="H30" i="8" s="1"/>
  <c r="E31" i="8"/>
  <c r="F31" i="8" s="1"/>
  <c r="F27" i="2"/>
  <c r="B28" i="2" s="1"/>
  <c r="D27" i="2"/>
  <c r="E27" i="2" s="1"/>
  <c r="D24" i="7"/>
  <c r="E24" i="7" s="1"/>
  <c r="F24" i="7" s="1"/>
  <c r="B25" i="7" s="1"/>
  <c r="G31" i="6"/>
  <c r="H31" i="6" s="1"/>
  <c r="F32" i="6"/>
  <c r="E32" i="8" l="1"/>
  <c r="F32" i="8" s="1"/>
  <c r="G31" i="8"/>
  <c r="H31" i="8" s="1"/>
  <c r="G32" i="6"/>
  <c r="H32" i="6" s="1"/>
  <c r="F33" i="6"/>
  <c r="D28" i="2"/>
  <c r="E28" i="2" s="1"/>
  <c r="F28" i="2" s="1"/>
  <c r="B29" i="2" s="1"/>
  <c r="D25" i="7"/>
  <c r="E25" i="7" s="1"/>
  <c r="F25" i="7" s="1"/>
  <c r="B26" i="7" s="1"/>
  <c r="G32" i="8" l="1"/>
  <c r="H32" i="8" s="1"/>
  <c r="E33" i="8"/>
  <c r="F33" i="8" s="1"/>
  <c r="D26" i="7"/>
  <c r="E26" i="7" s="1"/>
  <c r="F26" i="7" s="1"/>
  <c r="B27" i="7" s="1"/>
  <c r="G33" i="6"/>
  <c r="H33" i="6" s="1"/>
  <c r="D29" i="2"/>
  <c r="E29" i="2" s="1"/>
  <c r="F29" i="2" s="1"/>
  <c r="B30" i="2" s="1"/>
  <c r="G33" i="8" l="1"/>
  <c r="H33" i="8" s="1"/>
  <c r="E36" i="6"/>
  <c r="I37" i="6" s="1"/>
  <c r="L23" i="13" s="1"/>
  <c r="E23" i="13"/>
  <c r="D27" i="7"/>
  <c r="E27" i="7" s="1"/>
  <c r="F27" i="7" s="1"/>
  <c r="B28" i="7" s="1"/>
  <c r="D30" i="2"/>
  <c r="E30" i="2" s="1"/>
  <c r="F30" i="2" s="1"/>
  <c r="B31" i="2" s="1"/>
  <c r="E25" i="13" l="1"/>
  <c r="E36" i="8"/>
  <c r="I37" i="8" s="1"/>
  <c r="L25" i="13" s="1"/>
  <c r="D28" i="7"/>
  <c r="E28" i="7" s="1"/>
  <c r="F28" i="7" s="1"/>
  <c r="B29" i="7" s="1"/>
  <c r="D31" i="2"/>
  <c r="E31" i="2" s="1"/>
  <c r="F31" i="2" s="1"/>
  <c r="B32" i="2" s="1"/>
  <c r="F23" i="13"/>
  <c r="G23" i="13" s="1"/>
  <c r="B37" i="6"/>
  <c r="B35" i="6" s="1"/>
  <c r="B37" i="8" l="1"/>
  <c r="B35" i="8" s="1"/>
  <c r="F25" i="13"/>
  <c r="G25" i="13" s="1"/>
  <c r="D32" i="2"/>
  <c r="E32" i="2" s="1"/>
  <c r="F32" i="2" s="1"/>
  <c r="B33" i="2" s="1"/>
  <c r="H23" i="13"/>
  <c r="B39" i="6"/>
  <c r="B40" i="6" s="1"/>
  <c r="J23" i="13" s="1"/>
  <c r="D29" i="7"/>
  <c r="E29" i="7" s="1"/>
  <c r="F29" i="7" s="1"/>
  <c r="B30" i="7" s="1"/>
  <c r="B39" i="8" l="1"/>
  <c r="B40" i="8" s="1"/>
  <c r="J25" i="13" s="1"/>
  <c r="H25" i="13"/>
  <c r="D30" i="7"/>
  <c r="E30" i="7" s="1"/>
  <c r="F30" i="7" s="1"/>
  <c r="B31" i="7" s="1"/>
  <c r="D33" i="2"/>
  <c r="E33" i="2" s="1"/>
  <c r="F33" i="2" s="1"/>
  <c r="B34" i="2" s="1"/>
  <c r="D34" i="2" l="1"/>
  <c r="E34" i="2" s="1"/>
  <c r="F34" i="2" s="1"/>
  <c r="B35" i="2" s="1"/>
  <c r="D31" i="7"/>
  <c r="E31" i="7" s="1"/>
  <c r="F31" i="7" s="1"/>
  <c r="B32" i="7" s="1"/>
  <c r="D32" i="7" l="1"/>
  <c r="E32" i="7" s="1"/>
  <c r="F32" i="7" s="1"/>
  <c r="B33" i="7" s="1"/>
  <c r="D35" i="2"/>
  <c r="E35" i="2" s="1"/>
  <c r="F35" i="2" s="1"/>
  <c r="B36" i="2" s="1"/>
  <c r="D36" i="2" l="1"/>
  <c r="E36" i="2" s="1"/>
  <c r="F36" i="2" s="1"/>
  <c r="B37" i="2" s="1"/>
  <c r="D33" i="7"/>
  <c r="E33" i="7" s="1"/>
  <c r="F33" i="7" s="1"/>
  <c r="B34" i="7" s="1"/>
  <c r="D34" i="7" l="1"/>
  <c r="E34" i="7" s="1"/>
  <c r="F34" i="7" s="1"/>
  <c r="B35" i="7" s="1"/>
  <c r="D37" i="2"/>
  <c r="E37" i="2" s="1"/>
  <c r="F37" i="2" s="1"/>
  <c r="B38" i="2" s="1"/>
  <c r="D38" i="2" l="1"/>
  <c r="E38" i="2" s="1"/>
  <c r="F38" i="2" s="1"/>
  <c r="B39" i="2" s="1"/>
  <c r="D35" i="7"/>
  <c r="E35" i="7" s="1"/>
  <c r="F35" i="7" s="1"/>
  <c r="B36" i="7" s="1"/>
  <c r="D36" i="7" l="1"/>
  <c r="E36" i="7" s="1"/>
  <c r="F36" i="7" s="1"/>
  <c r="B37" i="7" s="1"/>
  <c r="D39" i="2"/>
  <c r="E39" i="2" s="1"/>
  <c r="F39" i="2" s="1"/>
  <c r="B40" i="2" s="1"/>
  <c r="D40" i="2" l="1"/>
  <c r="E40" i="2" s="1"/>
  <c r="F40" i="2" s="1"/>
  <c r="B41" i="2" s="1"/>
  <c r="D37" i="7"/>
  <c r="E37" i="7" s="1"/>
  <c r="F37" i="7" s="1"/>
  <c r="B38" i="7" s="1"/>
  <c r="D38" i="7" l="1"/>
  <c r="E38" i="7" s="1"/>
  <c r="F38" i="7" s="1"/>
  <c r="B39" i="7" s="1"/>
  <c r="D41" i="2"/>
  <c r="E41" i="2" s="1"/>
  <c r="F41" i="2" s="1"/>
  <c r="B42" i="2" s="1"/>
  <c r="D42" i="2" l="1"/>
  <c r="E42" i="2" s="1"/>
  <c r="F42" i="2" s="1"/>
  <c r="B43" i="2" s="1"/>
  <c r="D39" i="7"/>
  <c r="E39" i="7" s="1"/>
  <c r="F39" i="7" s="1"/>
  <c r="B40" i="7" s="1"/>
  <c r="D40" i="7" l="1"/>
  <c r="E40" i="7" s="1"/>
  <c r="F40" i="7" s="1"/>
  <c r="B41" i="7" s="1"/>
  <c r="D43" i="2"/>
  <c r="E43" i="2" s="1"/>
  <c r="F43" i="2" s="1"/>
  <c r="B44" i="2" s="1"/>
  <c r="D44" i="2" l="1"/>
  <c r="E44" i="2" s="1"/>
  <c r="F44" i="2" s="1"/>
  <c r="B45" i="2" s="1"/>
  <c r="D41" i="7"/>
  <c r="E41" i="7" s="1"/>
  <c r="F41" i="7" s="1"/>
  <c r="B42" i="7" s="1"/>
  <c r="D42" i="7" l="1"/>
  <c r="E42" i="7" s="1"/>
  <c r="F42" i="7" s="1"/>
  <c r="B43" i="7" s="1"/>
  <c r="D45" i="2"/>
  <c r="E45" i="2" s="1"/>
  <c r="F45" i="2" s="1"/>
  <c r="B46" i="2" s="1"/>
  <c r="D46" i="2" l="1"/>
  <c r="E46" i="2" s="1"/>
  <c r="F46" i="2" s="1"/>
  <c r="B47" i="2" s="1"/>
  <c r="D43" i="7"/>
  <c r="E43" i="7" s="1"/>
  <c r="F43" i="7" s="1"/>
  <c r="B44" i="7" s="1"/>
  <c r="D44" i="7" l="1"/>
  <c r="E44" i="7" s="1"/>
  <c r="F44" i="7" s="1"/>
  <c r="B45" i="7" s="1"/>
  <c r="D47" i="2"/>
  <c r="E47" i="2" s="1"/>
  <c r="F47" i="2" s="1"/>
  <c r="B48" i="2" s="1"/>
  <c r="D48" i="2" l="1"/>
  <c r="E48" i="2" s="1"/>
  <c r="F48" i="2" s="1"/>
  <c r="B49" i="2" s="1"/>
  <c r="D45" i="7"/>
  <c r="E45" i="7" s="1"/>
  <c r="F45" i="7" s="1"/>
  <c r="B46" i="7" s="1"/>
  <c r="D46" i="7" l="1"/>
  <c r="E46" i="7" s="1"/>
  <c r="F46" i="7" s="1"/>
  <c r="B47" i="7" s="1"/>
  <c r="D49" i="2"/>
  <c r="E49" i="2" s="1"/>
  <c r="F49" i="2" s="1"/>
  <c r="B50" i="2" s="1"/>
  <c r="D50" i="2" l="1"/>
  <c r="E50" i="2" s="1"/>
  <c r="F50" i="2" s="1"/>
  <c r="B51" i="2" s="1"/>
  <c r="D47" i="7"/>
  <c r="E47" i="7" s="1"/>
  <c r="F47" i="7" s="1"/>
  <c r="B48" i="7" s="1"/>
  <c r="D48" i="7" l="1"/>
  <c r="E48" i="7" s="1"/>
  <c r="F48" i="7" s="1"/>
  <c r="B49" i="7" s="1"/>
  <c r="D51" i="2"/>
  <c r="E51" i="2" s="1"/>
  <c r="F51" i="2" s="1"/>
  <c r="B52" i="2" s="1"/>
  <c r="D52" i="2" l="1"/>
  <c r="E52" i="2" s="1"/>
  <c r="F52" i="2" s="1"/>
  <c r="B53" i="2" s="1"/>
  <c r="D49" i="7"/>
  <c r="E49" i="7" s="1"/>
  <c r="F49" i="7" s="1"/>
  <c r="B50" i="7" s="1"/>
  <c r="D50" i="7" l="1"/>
  <c r="E50" i="7" s="1"/>
  <c r="F50" i="7" s="1"/>
  <c r="B51" i="7" s="1"/>
  <c r="D53" i="2"/>
  <c r="E53" i="2" s="1"/>
  <c r="F53" i="2" s="1"/>
  <c r="B54" i="2" s="1"/>
  <c r="D54" i="2" l="1"/>
  <c r="E54" i="2" s="1"/>
  <c r="F54" i="2" s="1"/>
  <c r="B55" i="2" s="1"/>
  <c r="D51" i="7"/>
  <c r="E51" i="7" s="1"/>
  <c r="F51" i="7" s="1"/>
  <c r="B52" i="7" s="1"/>
  <c r="D52" i="7" l="1"/>
  <c r="E52" i="7" s="1"/>
  <c r="F52" i="7" s="1"/>
  <c r="B53" i="7" s="1"/>
  <c r="D55" i="2"/>
  <c r="E55" i="2" s="1"/>
  <c r="F55" i="2" s="1"/>
  <c r="B56" i="2" s="1"/>
  <c r="D56" i="2" l="1"/>
  <c r="E56" i="2" s="1"/>
  <c r="F56" i="2" s="1"/>
  <c r="B57" i="2" s="1"/>
  <c r="D53" i="7"/>
  <c r="E53" i="7" s="1"/>
  <c r="F53" i="7" s="1"/>
  <c r="B54" i="7" s="1"/>
  <c r="D54" i="7" l="1"/>
  <c r="E54" i="7" s="1"/>
  <c r="F54" i="7" s="1"/>
  <c r="B55" i="7" s="1"/>
  <c r="D57" i="2"/>
  <c r="E57" i="2" s="1"/>
  <c r="F57" i="2" s="1"/>
  <c r="B58" i="2" s="1"/>
  <c r="D58" i="2" l="1"/>
  <c r="E58" i="2" s="1"/>
  <c r="F58" i="2" s="1"/>
  <c r="B59" i="2" s="1"/>
  <c r="D55" i="7"/>
  <c r="E55" i="7" s="1"/>
  <c r="F55" i="7" s="1"/>
  <c r="B56" i="7" s="1"/>
  <c r="D56" i="7" l="1"/>
  <c r="E56" i="7" s="1"/>
  <c r="F56" i="7" s="1"/>
  <c r="B57" i="7" s="1"/>
  <c r="D59" i="2"/>
  <c r="E59" i="2" s="1"/>
  <c r="F59" i="2" s="1"/>
  <c r="B60" i="2" s="1"/>
  <c r="D60" i="2" l="1"/>
  <c r="E60" i="2" s="1"/>
  <c r="F60" i="2" s="1"/>
  <c r="B61" i="2" s="1"/>
  <c r="D57" i="7"/>
  <c r="E57" i="7" s="1"/>
  <c r="F57" i="7" s="1"/>
  <c r="B58" i="7" s="1"/>
  <c r="D58" i="7" l="1"/>
  <c r="E58" i="7" s="1"/>
  <c r="F58" i="7" s="1"/>
  <c r="B59" i="7" s="1"/>
  <c r="D61" i="2"/>
  <c r="E61" i="2" s="1"/>
  <c r="F61" i="2" s="1"/>
  <c r="B62" i="2" s="1"/>
  <c r="D62" i="2" l="1"/>
  <c r="E62" i="2" s="1"/>
  <c r="F62" i="2" s="1"/>
  <c r="B63" i="2" s="1"/>
  <c r="D59" i="7"/>
  <c r="E59" i="7" s="1"/>
  <c r="F59" i="7" s="1"/>
  <c r="B60" i="7" s="1"/>
  <c r="D60" i="7" l="1"/>
  <c r="E60" i="7" s="1"/>
  <c r="F60" i="7" s="1"/>
  <c r="B61" i="7" s="1"/>
  <c r="D63" i="2"/>
  <c r="E63" i="2" s="1"/>
  <c r="F63" i="2" s="1"/>
  <c r="B64" i="2" s="1"/>
  <c r="D64" i="2" l="1"/>
  <c r="E64" i="2" s="1"/>
  <c r="F64" i="2" s="1"/>
  <c r="B65" i="2" s="1"/>
  <c r="D61" i="7"/>
  <c r="E61" i="7" s="1"/>
  <c r="F61" i="7" s="1"/>
  <c r="B62" i="7" s="1"/>
  <c r="D62" i="7" l="1"/>
  <c r="E62" i="7" s="1"/>
  <c r="F62" i="7" s="1"/>
  <c r="B63" i="7" s="1"/>
  <c r="D65" i="2"/>
  <c r="E65" i="2" s="1"/>
  <c r="F65" i="2" s="1"/>
  <c r="B66" i="2" s="1"/>
  <c r="D66" i="2" l="1"/>
  <c r="E66" i="2" s="1"/>
  <c r="F66" i="2" s="1"/>
  <c r="B67" i="2" s="1"/>
  <c r="D63" i="7"/>
  <c r="E63" i="7" s="1"/>
  <c r="F63" i="7" s="1"/>
  <c r="B64" i="7" s="1"/>
  <c r="D64" i="7" l="1"/>
  <c r="E64" i="7" s="1"/>
  <c r="F64" i="7" s="1"/>
  <c r="B65" i="7" s="1"/>
  <c r="D67" i="2"/>
  <c r="E67" i="2" s="1"/>
  <c r="F67" i="2" s="1"/>
  <c r="B68" i="2" s="1"/>
  <c r="D68" i="2" l="1"/>
  <c r="E68" i="2" s="1"/>
  <c r="F68" i="2" s="1"/>
  <c r="B69" i="2" s="1"/>
  <c r="D65" i="7"/>
  <c r="E65" i="7" s="1"/>
  <c r="F65" i="7" s="1"/>
  <c r="B66" i="7" s="1"/>
  <c r="D66" i="7" l="1"/>
  <c r="E66" i="7" s="1"/>
  <c r="F66" i="7" s="1"/>
  <c r="B67" i="7" s="1"/>
  <c r="D69" i="2"/>
  <c r="E69" i="2" s="1"/>
  <c r="F69" i="2" s="1"/>
  <c r="B70" i="2" s="1"/>
  <c r="D70" i="2" l="1"/>
  <c r="E70" i="2" s="1"/>
  <c r="F70" i="2" s="1"/>
  <c r="B71" i="2" s="1"/>
  <c r="D67" i="7"/>
  <c r="E67" i="7" s="1"/>
  <c r="F67" i="7" s="1"/>
  <c r="B68" i="7" s="1"/>
  <c r="D68" i="7" l="1"/>
  <c r="E68" i="7" s="1"/>
  <c r="F68" i="7" s="1"/>
  <c r="B69" i="7" s="1"/>
  <c r="D71" i="2"/>
  <c r="E71" i="2" s="1"/>
  <c r="F71" i="2" s="1"/>
  <c r="B72" i="2" s="1"/>
  <c r="D72" i="2" l="1"/>
  <c r="E72" i="2" s="1"/>
  <c r="F72" i="2" s="1"/>
  <c r="B73" i="2" s="1"/>
  <c r="D69" i="7"/>
  <c r="E69" i="7" s="1"/>
  <c r="F69" i="7" s="1"/>
  <c r="B70" i="7" s="1"/>
  <c r="D70" i="7" l="1"/>
  <c r="E70" i="7" s="1"/>
  <c r="F70" i="7" s="1"/>
  <c r="B71" i="7" s="1"/>
  <c r="D73" i="2"/>
  <c r="E73" i="2" s="1"/>
  <c r="F73" i="2" s="1"/>
  <c r="B74" i="2" s="1"/>
  <c r="D74" i="2" l="1"/>
  <c r="E74" i="2" s="1"/>
  <c r="F74" i="2" s="1"/>
  <c r="B75" i="2" s="1"/>
  <c r="D71" i="7"/>
  <c r="E71" i="7" s="1"/>
  <c r="F71" i="7" s="1"/>
  <c r="B72" i="7" s="1"/>
  <c r="D72" i="7" l="1"/>
  <c r="E72" i="7" s="1"/>
  <c r="F72" i="7" s="1"/>
  <c r="B73" i="7" s="1"/>
  <c r="D75" i="2"/>
  <c r="E75" i="2" s="1"/>
  <c r="F75" i="2" s="1"/>
  <c r="B76" i="2" s="1"/>
  <c r="D76" i="2" l="1"/>
  <c r="E76" i="2" s="1"/>
  <c r="F76" i="2" s="1"/>
  <c r="B77" i="2" s="1"/>
  <c r="D73" i="7"/>
  <c r="E73" i="7" s="1"/>
  <c r="F73" i="7" s="1"/>
  <c r="B74" i="7" s="1"/>
  <c r="D74" i="7" l="1"/>
  <c r="E74" i="7" s="1"/>
  <c r="F74" i="7" s="1"/>
  <c r="B75" i="7" s="1"/>
  <c r="D77" i="2"/>
  <c r="E77" i="2" s="1"/>
  <c r="F77" i="2" s="1"/>
  <c r="B78" i="2" s="1"/>
  <c r="D78" i="2" l="1"/>
  <c r="E78" i="2" s="1"/>
  <c r="F78" i="2" s="1"/>
  <c r="B79" i="2" s="1"/>
  <c r="D75" i="7"/>
  <c r="E75" i="7" s="1"/>
  <c r="F75" i="7" s="1"/>
  <c r="B76" i="7" s="1"/>
  <c r="D76" i="7" l="1"/>
  <c r="E76" i="7" s="1"/>
  <c r="F76" i="7" s="1"/>
  <c r="B77" i="7" s="1"/>
  <c r="D79" i="2"/>
  <c r="E79" i="2" s="1"/>
  <c r="F79" i="2" s="1"/>
  <c r="B80" i="2" s="1"/>
  <c r="D80" i="2" l="1"/>
  <c r="E80" i="2" s="1"/>
  <c r="F80" i="2" s="1"/>
  <c r="B81" i="2" s="1"/>
  <c r="D77" i="7"/>
  <c r="E77" i="7" s="1"/>
  <c r="F77" i="7" s="1"/>
  <c r="B78" i="7" s="1"/>
  <c r="D78" i="7" l="1"/>
  <c r="E78" i="7" s="1"/>
  <c r="F78" i="7" s="1"/>
  <c r="B79" i="7" s="1"/>
  <c r="D81" i="2"/>
  <c r="E81" i="2" s="1"/>
  <c r="F81" i="2" s="1"/>
  <c r="B82" i="2" s="1"/>
  <c r="D82" i="2" l="1"/>
  <c r="E82" i="2" s="1"/>
  <c r="F82" i="2" s="1"/>
  <c r="B83" i="2" s="1"/>
  <c r="D79" i="7"/>
  <c r="E79" i="7" s="1"/>
  <c r="F79" i="7" s="1"/>
  <c r="B80" i="7" s="1"/>
  <c r="D80" i="7" l="1"/>
  <c r="E80" i="7" s="1"/>
  <c r="F80" i="7" s="1"/>
  <c r="B81" i="7" s="1"/>
  <c r="D83" i="2"/>
  <c r="E83" i="2" s="1"/>
  <c r="F83" i="2" s="1"/>
  <c r="B84" i="2" s="1"/>
  <c r="D84" i="2" l="1"/>
  <c r="E84" i="2" s="1"/>
  <c r="F84" i="2" s="1"/>
  <c r="B85" i="2" s="1"/>
  <c r="D81" i="7"/>
  <c r="E81" i="7" s="1"/>
  <c r="F81" i="7" s="1"/>
  <c r="B82" i="7" s="1"/>
  <c r="D82" i="7" l="1"/>
  <c r="E82" i="7" s="1"/>
  <c r="F82" i="7" s="1"/>
  <c r="B83" i="7" s="1"/>
  <c r="D85" i="2"/>
  <c r="E85" i="2" s="1"/>
  <c r="F85" i="2" s="1"/>
  <c r="B86" i="2" s="1"/>
  <c r="D86" i="2" l="1"/>
  <c r="E86" i="2" s="1"/>
  <c r="F86" i="2" s="1"/>
  <c r="B87" i="2" s="1"/>
  <c r="D83" i="7"/>
  <c r="E83" i="7" s="1"/>
  <c r="F83" i="7" s="1"/>
  <c r="B84" i="7" s="1"/>
  <c r="D84" i="7" l="1"/>
  <c r="E84" i="7" s="1"/>
  <c r="F84" i="7" s="1"/>
  <c r="B85" i="7" s="1"/>
  <c r="D87" i="2"/>
  <c r="E87" i="2" s="1"/>
  <c r="F87" i="2" s="1"/>
  <c r="B88" i="2" s="1"/>
  <c r="D88" i="2" l="1"/>
  <c r="E88" i="2" s="1"/>
  <c r="F88" i="2" s="1"/>
  <c r="B89" i="2" s="1"/>
  <c r="D85" i="7"/>
  <c r="E85" i="7" s="1"/>
  <c r="F85" i="7" s="1"/>
  <c r="B86" i="7" s="1"/>
  <c r="D86" i="7" l="1"/>
  <c r="E86" i="7" s="1"/>
  <c r="F86" i="7" s="1"/>
  <c r="B87" i="7" s="1"/>
  <c r="D89" i="2"/>
  <c r="E89" i="2" s="1"/>
  <c r="F89" i="2" s="1"/>
  <c r="B90" i="2" s="1"/>
  <c r="D90" i="2" l="1"/>
  <c r="E90" i="2" s="1"/>
  <c r="F90" i="2" s="1"/>
  <c r="B91" i="2" s="1"/>
  <c r="D87" i="7"/>
  <c r="E87" i="7" s="1"/>
  <c r="F87" i="7" s="1"/>
  <c r="B88" i="7" s="1"/>
  <c r="D88" i="7" l="1"/>
  <c r="E88" i="7" s="1"/>
  <c r="F88" i="7" s="1"/>
  <c r="B89" i="7" s="1"/>
  <c r="D91" i="2"/>
  <c r="E91" i="2" s="1"/>
  <c r="F91" i="2" s="1"/>
  <c r="B92" i="2" s="1"/>
  <c r="D92" i="2" l="1"/>
  <c r="E92" i="2" s="1"/>
  <c r="F92" i="2" s="1"/>
  <c r="B93" i="2" s="1"/>
  <c r="D89" i="7"/>
  <c r="E89" i="7" s="1"/>
  <c r="F89" i="7" s="1"/>
  <c r="B90" i="7" s="1"/>
  <c r="D90" i="7" l="1"/>
  <c r="E90" i="7" s="1"/>
  <c r="F90" i="7" s="1"/>
  <c r="B91" i="7" s="1"/>
  <c r="D93" i="2"/>
  <c r="E93" i="2" s="1"/>
  <c r="F93" i="2" s="1"/>
  <c r="B94" i="2" s="1"/>
  <c r="D94" i="2" l="1"/>
  <c r="E94" i="2" s="1"/>
  <c r="F94" i="2" s="1"/>
  <c r="B95" i="2" s="1"/>
  <c r="D91" i="7"/>
  <c r="E91" i="7" s="1"/>
  <c r="F91" i="7" s="1"/>
  <c r="B92" i="7" s="1"/>
  <c r="D92" i="7" l="1"/>
  <c r="E92" i="7" s="1"/>
  <c r="F92" i="7" s="1"/>
  <c r="B93" i="7" s="1"/>
  <c r="D95" i="2"/>
  <c r="E95" i="2" s="1"/>
  <c r="F95" i="2" s="1"/>
  <c r="B96" i="2" s="1"/>
  <c r="D96" i="2" l="1"/>
  <c r="E96" i="2" s="1"/>
  <c r="F96" i="2" s="1"/>
  <c r="B97" i="2" s="1"/>
  <c r="D93" i="7"/>
  <c r="E93" i="7" s="1"/>
  <c r="F93" i="7" s="1"/>
  <c r="B94" i="7" s="1"/>
  <c r="D94" i="7" l="1"/>
  <c r="E94" i="7" s="1"/>
  <c r="F94" i="7" s="1"/>
  <c r="B95" i="7" s="1"/>
  <c r="D97" i="2"/>
  <c r="E97" i="2" s="1"/>
  <c r="F97" i="2" s="1"/>
  <c r="B98" i="2" s="1"/>
  <c r="D98" i="2" l="1"/>
  <c r="E98" i="2" s="1"/>
  <c r="F98" i="2" s="1"/>
  <c r="B99" i="2" s="1"/>
  <c r="D95" i="7"/>
  <c r="E95" i="7" s="1"/>
  <c r="F95" i="7" s="1"/>
  <c r="B96" i="7" s="1"/>
  <c r="D96" i="7" l="1"/>
  <c r="E96" i="7" s="1"/>
  <c r="F96" i="7" s="1"/>
  <c r="B97" i="7" s="1"/>
  <c r="D99" i="2"/>
  <c r="E99" i="2" s="1"/>
  <c r="F99" i="2" s="1"/>
  <c r="B100" i="2" s="1"/>
  <c r="D100" i="2" l="1"/>
  <c r="E100" i="2" s="1"/>
  <c r="F100" i="2" s="1"/>
  <c r="B101" i="2" s="1"/>
  <c r="D97" i="7"/>
  <c r="E97" i="7" s="1"/>
  <c r="F97" i="7" s="1"/>
  <c r="B98" i="7" s="1"/>
  <c r="D98" i="7" l="1"/>
  <c r="E98" i="7" s="1"/>
  <c r="F98" i="7" s="1"/>
  <c r="B99" i="7" s="1"/>
  <c r="D101" i="2"/>
  <c r="E101" i="2" s="1"/>
  <c r="F101" i="2" s="1"/>
  <c r="B102" i="2" s="1"/>
  <c r="D102" i="2" l="1"/>
  <c r="E102" i="2" s="1"/>
  <c r="F102" i="2" s="1"/>
  <c r="B103" i="2" s="1"/>
  <c r="D99" i="7"/>
  <c r="E99" i="7" s="1"/>
  <c r="F99" i="7" s="1"/>
  <c r="B100" i="7" s="1"/>
  <c r="D100" i="7" l="1"/>
  <c r="E100" i="7" s="1"/>
  <c r="F100" i="7" s="1"/>
  <c r="B101" i="7" s="1"/>
  <c r="D103" i="2"/>
  <c r="E103" i="2" s="1"/>
  <c r="F103" i="2" s="1"/>
  <c r="B104" i="2" s="1"/>
  <c r="D104" i="2" l="1"/>
  <c r="E104" i="2" s="1"/>
  <c r="F104" i="2" s="1"/>
  <c r="B105" i="2" s="1"/>
  <c r="D101" i="7"/>
  <c r="E101" i="7" s="1"/>
  <c r="F101" i="7" s="1"/>
  <c r="B102" i="7" s="1"/>
  <c r="D105" i="2" l="1"/>
  <c r="E105" i="2" s="1"/>
  <c r="F105" i="2" s="1"/>
  <c r="B106" i="2" s="1"/>
  <c r="D102" i="7"/>
  <c r="E102" i="7" s="1"/>
  <c r="F102" i="7" s="1"/>
  <c r="B103" i="7" s="1"/>
  <c r="D106" i="2" l="1"/>
  <c r="E106" i="2" s="1"/>
  <c r="F106" i="2" s="1"/>
  <c r="B107" i="2" s="1"/>
  <c r="D103" i="7"/>
  <c r="E103" i="7" s="1"/>
  <c r="F103" i="7" s="1"/>
  <c r="B104" i="7" s="1"/>
  <c r="D107" i="2" l="1"/>
  <c r="E107" i="2" s="1"/>
  <c r="F107" i="2" s="1"/>
  <c r="B108" i="2" s="1"/>
  <c r="D104" i="7"/>
  <c r="E104" i="7" s="1"/>
  <c r="F104" i="7" s="1"/>
  <c r="B105" i="7" s="1"/>
  <c r="D108" i="2" l="1"/>
  <c r="E108" i="2" s="1"/>
  <c r="F108" i="2" s="1"/>
  <c r="B109" i="2" s="1"/>
  <c r="D105" i="7"/>
  <c r="E105" i="7" s="1"/>
  <c r="F105" i="7" s="1"/>
  <c r="B106" i="7" s="1"/>
  <c r="D109" i="2" l="1"/>
  <c r="E109" i="2" s="1"/>
  <c r="F109" i="2" s="1"/>
  <c r="B110" i="2" s="1"/>
  <c r="D106" i="7"/>
  <c r="E106" i="7" s="1"/>
  <c r="F106" i="7" s="1"/>
  <c r="B107" i="7" s="1"/>
  <c r="D110" i="2" l="1"/>
  <c r="E110" i="2" s="1"/>
  <c r="F110" i="2" s="1"/>
  <c r="B111" i="2" s="1"/>
  <c r="D107" i="7"/>
  <c r="E107" i="7" s="1"/>
  <c r="F107" i="7" s="1"/>
  <c r="B108" i="7" s="1"/>
  <c r="D111" i="2" l="1"/>
  <c r="E111" i="2" s="1"/>
  <c r="F111" i="2" s="1"/>
  <c r="B112" i="2" s="1"/>
  <c r="D108" i="7"/>
  <c r="E108" i="7" s="1"/>
  <c r="F108" i="7" s="1"/>
  <c r="B109" i="7" s="1"/>
  <c r="D112" i="2" l="1"/>
  <c r="E112" i="2" s="1"/>
  <c r="F112" i="2" s="1"/>
  <c r="B113" i="2" s="1"/>
  <c r="D109" i="7"/>
  <c r="E109" i="7" s="1"/>
  <c r="F109" i="7" s="1"/>
  <c r="B110" i="7" s="1"/>
  <c r="D113" i="2" l="1"/>
  <c r="E113" i="2" s="1"/>
  <c r="F113" i="2" s="1"/>
  <c r="B114" i="2" s="1"/>
  <c r="D110" i="7"/>
  <c r="E110" i="7" s="1"/>
  <c r="F110" i="7" s="1"/>
  <c r="B111" i="7" s="1"/>
  <c r="D114" i="2" l="1"/>
  <c r="E114" i="2" s="1"/>
  <c r="F114" i="2" s="1"/>
  <c r="B115" i="2" s="1"/>
  <c r="D111" i="7"/>
  <c r="E111" i="7" s="1"/>
  <c r="F111" i="7" s="1"/>
  <c r="B112" i="7" s="1"/>
  <c r="D115" i="2" l="1"/>
  <c r="E115" i="2" s="1"/>
  <c r="F115" i="2" s="1"/>
  <c r="B116" i="2" s="1"/>
  <c r="D112" i="7"/>
  <c r="E112" i="7" s="1"/>
  <c r="F112" i="7" s="1"/>
  <c r="B113" i="7" s="1"/>
  <c r="D116" i="2" l="1"/>
  <c r="E116" i="2" s="1"/>
  <c r="F116" i="2" s="1"/>
  <c r="B117" i="2" s="1"/>
  <c r="D113" i="7"/>
  <c r="E113" i="7" s="1"/>
  <c r="F113" i="7" s="1"/>
  <c r="B114" i="7" s="1"/>
  <c r="D117" i="2" l="1"/>
  <c r="E117" i="2" s="1"/>
  <c r="F117" i="2" s="1"/>
  <c r="B118" i="2" s="1"/>
  <c r="D114" i="7"/>
  <c r="E114" i="7" s="1"/>
  <c r="F114" i="7" s="1"/>
  <c r="B115" i="7" s="1"/>
  <c r="D118" i="2" l="1"/>
  <c r="E118" i="2" s="1"/>
  <c r="F118" i="2" s="1"/>
  <c r="B119" i="2" s="1"/>
  <c r="D115" i="7"/>
  <c r="E115" i="7" s="1"/>
  <c r="F115" i="7" s="1"/>
  <c r="B116" i="7" s="1"/>
  <c r="D119" i="2" l="1"/>
  <c r="E119" i="2" s="1"/>
  <c r="F119" i="2" s="1"/>
  <c r="B120" i="2" s="1"/>
  <c r="D116" i="7"/>
  <c r="E116" i="7" s="1"/>
  <c r="F116" i="7" s="1"/>
  <c r="B117" i="7" s="1"/>
  <c r="D120" i="2" l="1"/>
  <c r="E120" i="2" s="1"/>
  <c r="F120" i="2" s="1"/>
  <c r="B121" i="2" s="1"/>
  <c r="D117" i="7"/>
  <c r="E117" i="7" s="1"/>
  <c r="F117" i="7" s="1"/>
  <c r="B118" i="7" s="1"/>
  <c r="D121" i="2" l="1"/>
  <c r="E121" i="2" s="1"/>
  <c r="F121" i="2" s="1"/>
  <c r="B122" i="2" s="1"/>
  <c r="D118" i="7"/>
  <c r="E118" i="7" s="1"/>
  <c r="F118" i="7" s="1"/>
  <c r="B119" i="7" s="1"/>
  <c r="D122" i="2" l="1"/>
  <c r="E122" i="2" s="1"/>
  <c r="F122" i="2" s="1"/>
  <c r="B123" i="2" s="1"/>
  <c r="D119" i="7"/>
  <c r="E119" i="7" s="1"/>
  <c r="F119" i="7" s="1"/>
  <c r="B120" i="7" s="1"/>
  <c r="D123" i="2" l="1"/>
  <c r="E123" i="2" s="1"/>
  <c r="F123" i="2" s="1"/>
  <c r="B124" i="2" s="1"/>
  <c r="D120" i="7"/>
  <c r="E120" i="7" s="1"/>
  <c r="F120" i="7" s="1"/>
  <c r="B121" i="7" s="1"/>
  <c r="D124" i="2" l="1"/>
  <c r="E124" i="2" s="1"/>
  <c r="F124" i="2" s="1"/>
  <c r="B125" i="2" s="1"/>
  <c r="D121" i="7"/>
  <c r="E121" i="7" s="1"/>
  <c r="F121" i="7" s="1"/>
  <c r="B122" i="7" s="1"/>
  <c r="D125" i="2" l="1"/>
  <c r="E125" i="2" s="1"/>
  <c r="F125" i="2" s="1"/>
  <c r="B126" i="2" s="1"/>
  <c r="D122" i="7"/>
  <c r="E122" i="7" s="1"/>
  <c r="F122" i="7" s="1"/>
  <c r="B123" i="7" s="1"/>
  <c r="D126" i="2" l="1"/>
  <c r="D123" i="7"/>
  <c r="E123" i="7" s="1"/>
  <c r="F123" i="7" s="1"/>
  <c r="B124" i="7" s="1"/>
  <c r="D124" i="7" l="1"/>
  <c r="E124" i="7" s="1"/>
  <c r="F124" i="7" s="1"/>
  <c r="B125" i="7" s="1"/>
  <c r="E126" i="2"/>
  <c r="F126" i="2" s="1"/>
  <c r="B129" i="2"/>
  <c r="D125" i="7" l="1"/>
  <c r="E125" i="7" s="1"/>
  <c r="F125" i="7" s="1"/>
  <c r="B126" i="7" s="1"/>
  <c r="D126" i="7" l="1"/>
  <c r="E126" i="7" s="1"/>
  <c r="F126" i="7" s="1"/>
  <c r="B127" i="7" s="1"/>
  <c r="D127" i="7" l="1"/>
  <c r="E127" i="7" s="1"/>
  <c r="F127" i="7" s="1"/>
  <c r="B128" i="7" s="1"/>
  <c r="D128" i="7" l="1"/>
  <c r="E128" i="7" s="1"/>
  <c r="F128" i="7" s="1"/>
  <c r="B129" i="7" s="1"/>
  <c r="D129" i="7" l="1"/>
  <c r="E129" i="7" s="1"/>
  <c r="F129" i="7" s="1"/>
  <c r="B130" i="7" s="1"/>
  <c r="D130" i="7" l="1"/>
  <c r="E130" i="7" s="1"/>
  <c r="F130" i="7" s="1"/>
  <c r="B131" i="7" s="1"/>
  <c r="D131" i="7" l="1"/>
  <c r="E131" i="7" s="1"/>
  <c r="F131" i="7" s="1"/>
  <c r="B132" i="7" s="1"/>
  <c r="D132" i="7" l="1"/>
  <c r="E132" i="7" s="1"/>
  <c r="F132" i="7" s="1"/>
  <c r="B133" i="7" s="1"/>
  <c r="D133" i="7" l="1"/>
  <c r="E133" i="7" s="1"/>
  <c r="F133" i="7" s="1"/>
  <c r="B134" i="7" s="1"/>
  <c r="D134" i="7" l="1"/>
  <c r="E134" i="7" s="1"/>
  <c r="F134" i="7" s="1"/>
  <c r="B135" i="7" s="1"/>
  <c r="D135" i="7" l="1"/>
  <c r="E135" i="7" s="1"/>
  <c r="F135" i="7" s="1"/>
  <c r="B136" i="7" s="1"/>
  <c r="D136" i="7" l="1"/>
  <c r="E136" i="7" s="1"/>
  <c r="F136" i="7" s="1"/>
  <c r="B137" i="7" s="1"/>
  <c r="D137" i="7" l="1"/>
  <c r="E137" i="7" s="1"/>
  <c r="F137" i="7" s="1"/>
  <c r="B138" i="7" s="1"/>
  <c r="D138" i="7" l="1"/>
  <c r="E138" i="7" s="1"/>
  <c r="F138" i="7" s="1"/>
  <c r="B139" i="7" s="1"/>
  <c r="D139" i="7" l="1"/>
  <c r="E139" i="7" s="1"/>
  <c r="F139" i="7" s="1"/>
  <c r="B140" i="7" s="1"/>
  <c r="D140" i="7" l="1"/>
  <c r="E140" i="7" s="1"/>
  <c r="F140" i="7" s="1"/>
  <c r="B141" i="7" s="1"/>
  <c r="D141" i="7" l="1"/>
  <c r="E141" i="7" s="1"/>
  <c r="F141" i="7" s="1"/>
  <c r="B142" i="7" s="1"/>
  <c r="D142" i="7" l="1"/>
  <c r="E142" i="7" s="1"/>
  <c r="F142" i="7" s="1"/>
  <c r="B143" i="7" s="1"/>
  <c r="D143" i="7" l="1"/>
  <c r="E143" i="7" s="1"/>
  <c r="F143" i="7" s="1"/>
  <c r="B144" i="7" s="1"/>
  <c r="D144" i="7" l="1"/>
  <c r="E144" i="7" s="1"/>
  <c r="F144" i="7" s="1"/>
  <c r="B145" i="7" s="1"/>
  <c r="D145" i="7" l="1"/>
  <c r="E145" i="7" s="1"/>
  <c r="F145" i="7" s="1"/>
  <c r="B146" i="7" s="1"/>
  <c r="D146" i="7" l="1"/>
  <c r="E146" i="7" s="1"/>
  <c r="F146" i="7" s="1"/>
  <c r="B147" i="7" s="1"/>
  <c r="D147" i="7" l="1"/>
  <c r="E147" i="7" s="1"/>
  <c r="F147" i="7" s="1"/>
  <c r="B148" i="7" s="1"/>
  <c r="D148" i="7" l="1"/>
  <c r="E148" i="7" s="1"/>
  <c r="F148" i="7" s="1"/>
  <c r="B149" i="7" s="1"/>
  <c r="D149" i="7" l="1"/>
  <c r="E149" i="7" s="1"/>
  <c r="F149" i="7" s="1"/>
  <c r="B150" i="7" s="1"/>
  <c r="D150" i="7" l="1"/>
  <c r="E150" i="7" s="1"/>
  <c r="F150" i="7" s="1"/>
  <c r="B151" i="7" s="1"/>
  <c r="D151" i="7" l="1"/>
  <c r="E151" i="7" s="1"/>
  <c r="F151" i="7" s="1"/>
  <c r="B152" i="7" s="1"/>
  <c r="D152" i="7" l="1"/>
  <c r="E152" i="7" s="1"/>
  <c r="F152" i="7" s="1"/>
  <c r="B153" i="7" s="1"/>
  <c r="D153" i="7" l="1"/>
  <c r="E153" i="7" s="1"/>
  <c r="F153" i="7" s="1"/>
  <c r="B154" i="7" s="1"/>
  <c r="D154" i="7" l="1"/>
  <c r="E154" i="7" s="1"/>
  <c r="F154" i="7" s="1"/>
  <c r="B155" i="7" s="1"/>
  <c r="D155" i="7" l="1"/>
  <c r="E155" i="7" s="1"/>
  <c r="F155" i="7" s="1"/>
  <c r="B156" i="7" s="1"/>
  <c r="D156" i="7" l="1"/>
  <c r="E156" i="7" s="1"/>
  <c r="F156" i="7" s="1"/>
  <c r="B157" i="7" s="1"/>
  <c r="D157" i="7" l="1"/>
  <c r="E157" i="7" s="1"/>
  <c r="F157" i="7" s="1"/>
  <c r="B158" i="7" s="1"/>
  <c r="D158" i="7" l="1"/>
  <c r="E158" i="7" s="1"/>
  <c r="F158" i="7" s="1"/>
  <c r="B159" i="7" s="1"/>
  <c r="D159" i="7" l="1"/>
  <c r="E159" i="7" s="1"/>
  <c r="F159" i="7" s="1"/>
  <c r="B160" i="7" s="1"/>
  <c r="D160" i="7" l="1"/>
  <c r="E160" i="7" s="1"/>
  <c r="F160" i="7" s="1"/>
  <c r="B161" i="7" s="1"/>
  <c r="D161" i="7" l="1"/>
  <c r="E161" i="7" s="1"/>
  <c r="F161" i="7" s="1"/>
  <c r="B162" i="7" s="1"/>
  <c r="D162" i="7" l="1"/>
  <c r="E162" i="7" s="1"/>
  <c r="F162" i="7" s="1"/>
  <c r="B163" i="7" s="1"/>
  <c r="D163" i="7" l="1"/>
  <c r="E163" i="7" s="1"/>
  <c r="F163" i="7" s="1"/>
  <c r="B164" i="7" s="1"/>
  <c r="D164" i="7" l="1"/>
  <c r="E164" i="7" s="1"/>
  <c r="F164" i="7" s="1"/>
  <c r="B165" i="7" s="1"/>
  <c r="D165" i="7" l="1"/>
  <c r="E165" i="7" s="1"/>
  <c r="F165" i="7" s="1"/>
  <c r="B166" i="7" s="1"/>
  <c r="D166" i="7" l="1"/>
  <c r="E166" i="7" s="1"/>
  <c r="F166" i="7" s="1"/>
  <c r="B167" i="7" s="1"/>
  <c r="D167" i="7" l="1"/>
  <c r="E167" i="7" s="1"/>
  <c r="F167" i="7" s="1"/>
  <c r="B168" i="7" s="1"/>
  <c r="D168" i="7" l="1"/>
  <c r="E168" i="7" s="1"/>
  <c r="F168" i="7" s="1"/>
  <c r="B169" i="7" s="1"/>
  <c r="D169" i="7" l="1"/>
  <c r="E169" i="7" s="1"/>
  <c r="F169" i="7" s="1"/>
  <c r="B170" i="7" s="1"/>
  <c r="D170" i="7" l="1"/>
  <c r="E170" i="7" s="1"/>
  <c r="F170" i="7" s="1"/>
  <c r="B171" i="7" s="1"/>
  <c r="D171" i="7" l="1"/>
  <c r="E171" i="7" s="1"/>
  <c r="F171" i="7" s="1"/>
  <c r="B172" i="7" s="1"/>
  <c r="D172" i="7" l="1"/>
  <c r="E172" i="7" s="1"/>
  <c r="F172" i="7" s="1"/>
  <c r="B173" i="7" s="1"/>
  <c r="D173" i="7" l="1"/>
  <c r="E173" i="7" s="1"/>
  <c r="F173" i="7" s="1"/>
  <c r="B174" i="7" s="1"/>
  <c r="D174" i="7" l="1"/>
  <c r="E174" i="7" s="1"/>
  <c r="F174" i="7" s="1"/>
  <c r="B175" i="7" s="1"/>
  <c r="D175" i="7" l="1"/>
  <c r="E175" i="7" s="1"/>
  <c r="F175" i="7" s="1"/>
  <c r="B176" i="7" s="1"/>
  <c r="D176" i="7" l="1"/>
  <c r="E176" i="7" s="1"/>
  <c r="F176" i="7" s="1"/>
  <c r="B177" i="7" s="1"/>
  <c r="D177" i="7" l="1"/>
  <c r="E177" i="7" s="1"/>
  <c r="F177" i="7" s="1"/>
  <c r="B178" i="7" s="1"/>
  <c r="D178" i="7" l="1"/>
  <c r="E178" i="7" s="1"/>
  <c r="F178" i="7" s="1"/>
  <c r="B179" i="7" s="1"/>
  <c r="D179" i="7" l="1"/>
  <c r="E179" i="7" s="1"/>
  <c r="F179" i="7" s="1"/>
  <c r="B180" i="7" s="1"/>
  <c r="D180" i="7" l="1"/>
  <c r="E180" i="7" s="1"/>
  <c r="F180" i="7" s="1"/>
  <c r="B181" i="7" s="1"/>
  <c r="D181" i="7" l="1"/>
  <c r="E181" i="7" s="1"/>
  <c r="F181" i="7" s="1"/>
  <c r="B182" i="7" s="1"/>
  <c r="D182" i="7" l="1"/>
  <c r="E182" i="7" s="1"/>
  <c r="F182" i="7" s="1"/>
  <c r="B183" i="7" s="1"/>
  <c r="D183" i="7" l="1"/>
  <c r="E183" i="7" s="1"/>
  <c r="F183" i="7" s="1"/>
  <c r="B184" i="7" s="1"/>
  <c r="D184" i="7" l="1"/>
  <c r="E184" i="7" s="1"/>
  <c r="F184" i="7" s="1"/>
  <c r="B185" i="7" s="1"/>
  <c r="D185" i="7" l="1"/>
  <c r="E185" i="7" s="1"/>
  <c r="F185" i="7" s="1"/>
  <c r="B186" i="7" s="1"/>
  <c r="D186" i="7" l="1"/>
  <c r="E186" i="7" s="1"/>
  <c r="F186" i="7" s="1"/>
  <c r="B187" i="7" s="1"/>
  <c r="D187" i="7" l="1"/>
  <c r="E187" i="7" s="1"/>
  <c r="F187" i="7" s="1"/>
  <c r="B188" i="7" s="1"/>
  <c r="D188" i="7" l="1"/>
  <c r="E188" i="7" s="1"/>
  <c r="F188" i="7" s="1"/>
  <c r="B189" i="7" s="1"/>
  <c r="D189" i="7" l="1"/>
  <c r="E189" i="7" s="1"/>
  <c r="F189" i="7" s="1"/>
  <c r="B190" i="7" s="1"/>
  <c r="D190" i="7" l="1"/>
  <c r="E190" i="7" s="1"/>
  <c r="F190" i="7" s="1"/>
  <c r="B191" i="7" s="1"/>
  <c r="D191" i="7" l="1"/>
  <c r="E191" i="7" s="1"/>
  <c r="F191" i="7" s="1"/>
  <c r="B192" i="7" s="1"/>
  <c r="D192" i="7" l="1"/>
  <c r="E192" i="7" s="1"/>
  <c r="F192" i="7" s="1"/>
  <c r="B193" i="7" s="1"/>
  <c r="D193" i="7" l="1"/>
  <c r="E193" i="7" s="1"/>
  <c r="F193" i="7" s="1"/>
  <c r="B194" i="7" s="1"/>
  <c r="D194" i="7" l="1"/>
  <c r="E194" i="7" s="1"/>
  <c r="F194" i="7" s="1"/>
  <c r="B195" i="7" s="1"/>
  <c r="D195" i="7" l="1"/>
  <c r="E195" i="7" s="1"/>
  <c r="F195" i="7" s="1"/>
  <c r="B196" i="7" s="1"/>
  <c r="D196" i="7" l="1"/>
  <c r="E196" i="7" s="1"/>
  <c r="F196" i="7" s="1"/>
  <c r="B197" i="7" s="1"/>
  <c r="D197" i="7" l="1"/>
  <c r="E197" i="7" s="1"/>
  <c r="F197" i="7" s="1"/>
  <c r="B198" i="7" s="1"/>
  <c r="D198" i="7" l="1"/>
  <c r="E198" i="7" s="1"/>
  <c r="F198" i="7" s="1"/>
  <c r="B199" i="7" s="1"/>
  <c r="D199" i="7" l="1"/>
  <c r="E199" i="7" s="1"/>
  <c r="F199" i="7" s="1"/>
  <c r="B200" i="7" s="1"/>
  <c r="D200" i="7" l="1"/>
  <c r="E200" i="7" s="1"/>
  <c r="F200" i="7" s="1"/>
  <c r="B201" i="7" s="1"/>
  <c r="D201" i="7" l="1"/>
  <c r="E201" i="7" s="1"/>
  <c r="F201" i="7" s="1"/>
  <c r="B202" i="7" s="1"/>
  <c r="D202" i="7" l="1"/>
  <c r="E202" i="7" s="1"/>
  <c r="F202" i="7" s="1"/>
  <c r="B203" i="7" s="1"/>
  <c r="D203" i="7" l="1"/>
  <c r="E203" i="7" s="1"/>
  <c r="F203" i="7" s="1"/>
  <c r="B204" i="7" s="1"/>
  <c r="D204" i="7" l="1"/>
  <c r="E204" i="7" s="1"/>
  <c r="F204" i="7" s="1"/>
  <c r="B205" i="7" s="1"/>
  <c r="D205" i="7" l="1"/>
  <c r="E205" i="7" s="1"/>
  <c r="F205" i="7" s="1"/>
  <c r="B206" i="7" s="1"/>
  <c r="D206" i="7" l="1"/>
  <c r="E206" i="7" s="1"/>
  <c r="F206" i="7" s="1"/>
  <c r="B207" i="7" s="1"/>
  <c r="D207" i="7" l="1"/>
  <c r="E207" i="7" s="1"/>
  <c r="F207" i="7" s="1"/>
  <c r="B208" i="7" s="1"/>
  <c r="D208" i="7" l="1"/>
  <c r="E208" i="7" s="1"/>
  <c r="F208" i="7" s="1"/>
  <c r="B209" i="7" s="1"/>
  <c r="D209" i="7" l="1"/>
  <c r="E209" i="7" s="1"/>
  <c r="F209" i="7" s="1"/>
  <c r="B210" i="7" s="1"/>
  <c r="D210" i="7" l="1"/>
  <c r="E210" i="7" s="1"/>
  <c r="F210" i="7" s="1"/>
  <c r="B211" i="7" s="1"/>
  <c r="D211" i="7" l="1"/>
  <c r="E211" i="7" s="1"/>
  <c r="F211" i="7" s="1"/>
  <c r="B212" i="7" s="1"/>
  <c r="D212" i="7" l="1"/>
  <c r="E212" i="7" s="1"/>
  <c r="F212" i="7" s="1"/>
  <c r="B213" i="7" s="1"/>
  <c r="D213" i="7" l="1"/>
  <c r="E213" i="7" s="1"/>
  <c r="F213" i="7" s="1"/>
  <c r="B214" i="7" s="1"/>
  <c r="D214" i="7" l="1"/>
  <c r="E214" i="7" s="1"/>
  <c r="F214" i="7" s="1"/>
  <c r="B215" i="7" s="1"/>
  <c r="D215" i="7" l="1"/>
  <c r="E215" i="7" s="1"/>
  <c r="F215" i="7" s="1"/>
  <c r="B216" i="7" s="1"/>
  <c r="D216" i="7" l="1"/>
  <c r="E216" i="7" s="1"/>
  <c r="F216" i="7" s="1"/>
  <c r="B217" i="7" s="1"/>
  <c r="D217" i="7" l="1"/>
  <c r="E217" i="7" s="1"/>
  <c r="F217" i="7" s="1"/>
  <c r="B218" i="7" s="1"/>
  <c r="D218" i="7" l="1"/>
  <c r="E218" i="7" s="1"/>
  <c r="F218" i="7" s="1"/>
  <c r="B219" i="7" s="1"/>
  <c r="D219" i="7" l="1"/>
  <c r="E219" i="7" s="1"/>
  <c r="F219" i="7" s="1"/>
  <c r="B220" i="7" s="1"/>
  <c r="D220" i="7" l="1"/>
  <c r="E220" i="7" s="1"/>
  <c r="F220" i="7" s="1"/>
  <c r="B221" i="7" s="1"/>
  <c r="D221" i="7" l="1"/>
  <c r="E221" i="7" s="1"/>
  <c r="F221" i="7" s="1"/>
  <c r="B222" i="7" s="1"/>
  <c r="D222" i="7" l="1"/>
  <c r="E222" i="7" s="1"/>
  <c r="F222" i="7" s="1"/>
  <c r="B223" i="7" s="1"/>
  <c r="D223" i="7" l="1"/>
  <c r="E223" i="7" s="1"/>
  <c r="F223" i="7" s="1"/>
  <c r="B224" i="7" s="1"/>
  <c r="D224" i="7" l="1"/>
  <c r="E224" i="7" s="1"/>
  <c r="F224" i="7" s="1"/>
  <c r="B225" i="7" s="1"/>
  <c r="D225" i="7" l="1"/>
  <c r="E225" i="7" s="1"/>
  <c r="F225" i="7" s="1"/>
  <c r="B226" i="7" s="1"/>
  <c r="D226" i="7" l="1"/>
  <c r="E226" i="7" s="1"/>
  <c r="F226" i="7" s="1"/>
  <c r="B227" i="7" s="1"/>
  <c r="D227" i="7" l="1"/>
  <c r="E227" i="7" s="1"/>
  <c r="F227" i="7" s="1"/>
  <c r="B228" i="7" s="1"/>
  <c r="D228" i="7" l="1"/>
  <c r="E228" i="7" s="1"/>
  <c r="F228" i="7" s="1"/>
  <c r="B229" i="7" s="1"/>
  <c r="D229" i="7" l="1"/>
  <c r="E229" i="7" s="1"/>
  <c r="F229" i="7" s="1"/>
  <c r="B230" i="7" s="1"/>
  <c r="D230" i="7" l="1"/>
  <c r="E230" i="7" s="1"/>
  <c r="F230" i="7" s="1"/>
  <c r="B231" i="7" s="1"/>
  <c r="D231" i="7" l="1"/>
  <c r="E231" i="7" s="1"/>
  <c r="F231" i="7" s="1"/>
  <c r="B232" i="7" s="1"/>
  <c r="D232" i="7" l="1"/>
  <c r="E232" i="7" s="1"/>
  <c r="F232" i="7" s="1"/>
  <c r="B233" i="7" s="1"/>
  <c r="D233" i="7" l="1"/>
  <c r="E233" i="7" s="1"/>
  <c r="F233" i="7" s="1"/>
  <c r="B234" i="7" s="1"/>
  <c r="D234" i="7" l="1"/>
  <c r="E234" i="7" s="1"/>
  <c r="F234" i="7" s="1"/>
  <c r="B235" i="7" s="1"/>
  <c r="D235" i="7" l="1"/>
  <c r="E235" i="7" s="1"/>
  <c r="F235" i="7" s="1"/>
  <c r="B236" i="7" s="1"/>
  <c r="D236" i="7" l="1"/>
  <c r="E236" i="7" s="1"/>
  <c r="F236" i="7" s="1"/>
  <c r="B237" i="7" s="1"/>
  <c r="D237" i="7" l="1"/>
  <c r="E237" i="7" s="1"/>
  <c r="F237" i="7" s="1"/>
  <c r="B238" i="7" s="1"/>
  <c r="D238" i="7" l="1"/>
  <c r="E238" i="7" s="1"/>
  <c r="F238" i="7" s="1"/>
  <c r="B239" i="7" s="1"/>
  <c r="D239" i="7" l="1"/>
  <c r="E239" i="7" s="1"/>
  <c r="F239" i="7" s="1"/>
  <c r="B240" i="7" s="1"/>
  <c r="D240" i="7" l="1"/>
  <c r="E240" i="7" s="1"/>
  <c r="F240" i="7" s="1"/>
  <c r="B241" i="7" s="1"/>
  <c r="D241" i="7" l="1"/>
  <c r="E241" i="7" s="1"/>
  <c r="F241" i="7" s="1"/>
  <c r="B242" i="7" s="1"/>
  <c r="D242" i="7" l="1"/>
  <c r="E242" i="7" s="1"/>
  <c r="F242" i="7" s="1"/>
  <c r="B243" i="7" s="1"/>
  <c r="D243" i="7" l="1"/>
  <c r="E243" i="7" s="1"/>
  <c r="F243" i="7" s="1"/>
  <c r="B244" i="7" s="1"/>
  <c r="D244" i="7" l="1"/>
  <c r="E244" i="7" s="1"/>
  <c r="F244" i="7" s="1"/>
  <c r="B245" i="7" s="1"/>
  <c r="D245" i="7" l="1"/>
  <c r="E245" i="7" s="1"/>
  <c r="F245" i="7" s="1"/>
  <c r="B246" i="7" s="1"/>
  <c r="D246" i="7" l="1"/>
  <c r="E246" i="7" s="1"/>
  <c r="F246" i="7" s="1"/>
  <c r="B247" i="7" s="1"/>
  <c r="D247" i="7" l="1"/>
  <c r="E247" i="7" s="1"/>
  <c r="F247" i="7" s="1"/>
  <c r="B248" i="7" s="1"/>
  <c r="D248" i="7" l="1"/>
  <c r="E248" i="7" s="1"/>
  <c r="F248" i="7" s="1"/>
  <c r="B249" i="7" s="1"/>
  <c r="D249" i="7" l="1"/>
  <c r="E249" i="7" s="1"/>
  <c r="F249" i="7" s="1"/>
  <c r="B250" i="7" s="1"/>
  <c r="D250" i="7" l="1"/>
  <c r="E250" i="7" s="1"/>
  <c r="F250" i="7" s="1"/>
  <c r="B251" i="7" s="1"/>
  <c r="D251" i="7" l="1"/>
  <c r="E251" i="7" s="1"/>
  <c r="F251" i="7" s="1"/>
  <c r="B252" i="7" s="1"/>
  <c r="D252" i="7" l="1"/>
  <c r="E252" i="7" s="1"/>
  <c r="F252" i="7" s="1"/>
  <c r="B253" i="7" s="1"/>
  <c r="D253" i="7" l="1"/>
  <c r="E253" i="7" s="1"/>
  <c r="F253" i="7" s="1"/>
  <c r="B254" i="7" s="1"/>
  <c r="D254" i="7" l="1"/>
  <c r="E254" i="7" s="1"/>
  <c r="F254" i="7" s="1"/>
  <c r="B255" i="7" s="1"/>
  <c r="D255" i="7" l="1"/>
  <c r="E255" i="7" s="1"/>
  <c r="F255" i="7" s="1"/>
  <c r="B256" i="7" s="1"/>
  <c r="D256" i="7" l="1"/>
  <c r="E256" i="7" s="1"/>
  <c r="F256" i="7" s="1"/>
  <c r="B257" i="7" s="1"/>
  <c r="D257" i="7" l="1"/>
  <c r="E257" i="7" s="1"/>
  <c r="F257" i="7" s="1"/>
  <c r="B258" i="7" s="1"/>
  <c r="D258" i="7" l="1"/>
  <c r="E258" i="7" s="1"/>
  <c r="F258" i="7" s="1"/>
  <c r="B259" i="7" s="1"/>
  <c r="D259" i="7" l="1"/>
  <c r="E259" i="7" s="1"/>
  <c r="F259" i="7" s="1"/>
  <c r="B260" i="7" s="1"/>
  <c r="D260" i="7" l="1"/>
  <c r="E260" i="7" s="1"/>
  <c r="F260" i="7" s="1"/>
  <c r="B261" i="7" s="1"/>
  <c r="D261" i="7" l="1"/>
  <c r="E261" i="7" s="1"/>
  <c r="F261" i="7" s="1"/>
  <c r="B262" i="7" s="1"/>
  <c r="D262" i="7" l="1"/>
  <c r="E262" i="7" s="1"/>
  <c r="F262" i="7" s="1"/>
  <c r="B263" i="7" s="1"/>
  <c r="D263" i="7" l="1"/>
  <c r="E263" i="7" s="1"/>
  <c r="F263" i="7" s="1"/>
  <c r="B264" i="7" s="1"/>
  <c r="D264" i="7" l="1"/>
  <c r="E264" i="7" s="1"/>
  <c r="F264" i="7" s="1"/>
  <c r="B265" i="7" s="1"/>
  <c r="D265" i="7" l="1"/>
  <c r="E265" i="7" s="1"/>
  <c r="F265" i="7" s="1"/>
  <c r="B266" i="7" s="1"/>
  <c r="D266" i="7" l="1"/>
  <c r="E266" i="7" s="1"/>
  <c r="F266" i="7" s="1"/>
  <c r="B267" i="7" s="1"/>
  <c r="D267" i="7" l="1"/>
  <c r="E267" i="7" s="1"/>
  <c r="F267" i="7" s="1"/>
  <c r="B268" i="7" s="1"/>
  <c r="D268" i="7" l="1"/>
  <c r="E268" i="7" s="1"/>
  <c r="F268" i="7" s="1"/>
  <c r="B269" i="7" s="1"/>
  <c r="D269" i="7" l="1"/>
  <c r="E269" i="7" s="1"/>
  <c r="F269" i="7" s="1"/>
  <c r="B270" i="7" s="1"/>
  <c r="D270" i="7" l="1"/>
  <c r="E270" i="7" s="1"/>
  <c r="F270" i="7" s="1"/>
  <c r="B271" i="7" s="1"/>
  <c r="D271" i="7" l="1"/>
  <c r="E271" i="7" s="1"/>
  <c r="F271" i="7" s="1"/>
  <c r="B272" i="7" s="1"/>
  <c r="D272" i="7" l="1"/>
  <c r="E272" i="7" s="1"/>
  <c r="F272" i="7" s="1"/>
  <c r="B273" i="7" s="1"/>
  <c r="D273" i="7" l="1"/>
  <c r="E273" i="7" s="1"/>
  <c r="F273" i="7" s="1"/>
  <c r="B274" i="7" s="1"/>
  <c r="D274" i="7" l="1"/>
  <c r="E274" i="7" s="1"/>
  <c r="F274" i="7" s="1"/>
  <c r="B275" i="7" s="1"/>
  <c r="D275" i="7" l="1"/>
  <c r="E275" i="7" s="1"/>
  <c r="F275" i="7" s="1"/>
  <c r="B276" i="7" s="1"/>
  <c r="D276" i="7" l="1"/>
  <c r="E276" i="7" s="1"/>
  <c r="F276" i="7" s="1"/>
  <c r="B277" i="7" s="1"/>
  <c r="D277" i="7" l="1"/>
  <c r="E277" i="7" s="1"/>
  <c r="F277" i="7" s="1"/>
  <c r="B278" i="7" s="1"/>
  <c r="D278" i="7" l="1"/>
  <c r="E278" i="7" s="1"/>
  <c r="F278" i="7" s="1"/>
  <c r="B279" i="7" s="1"/>
  <c r="D279" i="7" l="1"/>
  <c r="E279" i="7" s="1"/>
  <c r="F279" i="7" s="1"/>
  <c r="B280" i="7" s="1"/>
  <c r="D280" i="7" l="1"/>
  <c r="E280" i="7" s="1"/>
  <c r="F280" i="7" s="1"/>
  <c r="B281" i="7" s="1"/>
  <c r="D281" i="7" l="1"/>
  <c r="E281" i="7" s="1"/>
  <c r="F281" i="7" s="1"/>
  <c r="B282" i="7" s="1"/>
  <c r="D282" i="7" l="1"/>
  <c r="E282" i="7" s="1"/>
  <c r="F282" i="7" s="1"/>
  <c r="B283" i="7" s="1"/>
  <c r="D283" i="7" l="1"/>
  <c r="E283" i="7" s="1"/>
  <c r="F283" i="7" s="1"/>
  <c r="B284" i="7" s="1"/>
  <c r="D284" i="7" l="1"/>
  <c r="E284" i="7" s="1"/>
  <c r="F284" i="7" s="1"/>
  <c r="B285" i="7" s="1"/>
  <c r="D285" i="7" l="1"/>
  <c r="E285" i="7" s="1"/>
  <c r="F285" i="7" s="1"/>
  <c r="B286" i="7" s="1"/>
  <c r="D286" i="7" l="1"/>
  <c r="E286" i="7" s="1"/>
  <c r="F286" i="7" s="1"/>
  <c r="B287" i="7" s="1"/>
  <c r="D287" i="7" l="1"/>
  <c r="E287" i="7" s="1"/>
  <c r="F287" i="7" s="1"/>
  <c r="B288" i="7" s="1"/>
  <c r="D288" i="7" l="1"/>
  <c r="E288" i="7" s="1"/>
  <c r="F288" i="7" s="1"/>
  <c r="B289" i="7" s="1"/>
  <c r="D289" i="7" l="1"/>
  <c r="E289" i="7" s="1"/>
  <c r="F289" i="7" s="1"/>
  <c r="B290" i="7" s="1"/>
  <c r="D290" i="7" l="1"/>
  <c r="E290" i="7" s="1"/>
  <c r="F290" i="7" s="1"/>
  <c r="B291" i="7" s="1"/>
  <c r="D291" i="7" l="1"/>
  <c r="E291" i="7" s="1"/>
  <c r="F291" i="7" s="1"/>
  <c r="B292" i="7" s="1"/>
  <c r="D292" i="7" l="1"/>
  <c r="E292" i="7" s="1"/>
  <c r="F292" i="7" s="1"/>
  <c r="B293" i="7" s="1"/>
  <c r="D293" i="7" l="1"/>
  <c r="E293" i="7" s="1"/>
  <c r="F293" i="7" s="1"/>
  <c r="B294" i="7" s="1"/>
  <c r="D294" i="7" l="1"/>
  <c r="E294" i="7" s="1"/>
  <c r="F294" i="7" s="1"/>
  <c r="B295" i="7" s="1"/>
  <c r="D295" i="7" l="1"/>
  <c r="E295" i="7" s="1"/>
  <c r="F295" i="7" s="1"/>
  <c r="B296" i="7" s="1"/>
  <c r="D296" i="7" l="1"/>
  <c r="E296" i="7" s="1"/>
  <c r="F296" i="7" s="1"/>
  <c r="B297" i="7" s="1"/>
  <c r="D297" i="7" l="1"/>
  <c r="E297" i="7" s="1"/>
  <c r="F297" i="7" s="1"/>
  <c r="B298" i="7" s="1"/>
  <c r="D298" i="7" l="1"/>
  <c r="E298" i="7" s="1"/>
  <c r="F298" i="7" s="1"/>
  <c r="B299" i="7" s="1"/>
  <c r="D299" i="7" l="1"/>
  <c r="E299" i="7" s="1"/>
  <c r="F299" i="7" s="1"/>
  <c r="B300" i="7" s="1"/>
  <c r="D300" i="7" l="1"/>
  <c r="E300" i="7" s="1"/>
  <c r="F300" i="7" s="1"/>
  <c r="B301" i="7" s="1"/>
  <c r="D301" i="7" l="1"/>
  <c r="E301" i="7" s="1"/>
  <c r="F301" i="7" s="1"/>
  <c r="B302" i="7" s="1"/>
  <c r="D302" i="7" l="1"/>
  <c r="E302" i="7" s="1"/>
  <c r="F302" i="7" s="1"/>
  <c r="B303" i="7" s="1"/>
  <c r="D303" i="7" l="1"/>
  <c r="E303" i="7" s="1"/>
  <c r="F303" i="7" s="1"/>
  <c r="B304" i="7" s="1"/>
  <c r="D304" i="7" l="1"/>
  <c r="E304" i="7" s="1"/>
  <c r="F304" i="7" s="1"/>
  <c r="B305" i="7" s="1"/>
  <c r="D305" i="7" l="1"/>
  <c r="E305" i="7" s="1"/>
  <c r="F305" i="7" s="1"/>
  <c r="B306" i="7" s="1"/>
  <c r="D306" i="7" l="1"/>
  <c r="E306" i="7" s="1"/>
  <c r="F306" i="7" s="1"/>
  <c r="B307" i="7" s="1"/>
  <c r="D307" i="7" l="1"/>
  <c r="E307" i="7" s="1"/>
  <c r="F307" i="7" s="1"/>
  <c r="B308" i="7" s="1"/>
  <c r="D308" i="7" l="1"/>
  <c r="E308" i="7" s="1"/>
  <c r="F308" i="7" s="1"/>
  <c r="B309" i="7" s="1"/>
  <c r="D309" i="7" l="1"/>
  <c r="E309" i="7" s="1"/>
  <c r="F309" i="7" s="1"/>
  <c r="B310" i="7" s="1"/>
  <c r="D310" i="7" l="1"/>
  <c r="E310" i="7" s="1"/>
  <c r="F310" i="7" s="1"/>
  <c r="B311" i="7" s="1"/>
  <c r="D311" i="7" l="1"/>
  <c r="E311" i="7" s="1"/>
  <c r="F311" i="7" s="1"/>
  <c r="B312" i="7" s="1"/>
  <c r="D312" i="7" l="1"/>
  <c r="E312" i="7" s="1"/>
  <c r="F312" i="7" s="1"/>
  <c r="B313" i="7" s="1"/>
  <c r="D313" i="7" l="1"/>
  <c r="E313" i="7" s="1"/>
  <c r="F313" i="7" s="1"/>
  <c r="B314" i="7" s="1"/>
  <c r="D314" i="7" l="1"/>
  <c r="E314" i="7" s="1"/>
  <c r="F314" i="7" s="1"/>
  <c r="B315" i="7" s="1"/>
  <c r="D315" i="7" l="1"/>
  <c r="E315" i="7" s="1"/>
  <c r="F315" i="7" s="1"/>
  <c r="B316" i="7" s="1"/>
  <c r="D316" i="7" l="1"/>
  <c r="E316" i="7" s="1"/>
  <c r="F316" i="7" s="1"/>
  <c r="B317" i="7" s="1"/>
  <c r="D317" i="7" l="1"/>
  <c r="E317" i="7" s="1"/>
  <c r="F317" i="7" s="1"/>
  <c r="B318" i="7" s="1"/>
  <c r="D318" i="7" l="1"/>
  <c r="E318" i="7" s="1"/>
  <c r="F318" i="7" s="1"/>
  <c r="B319" i="7" s="1"/>
  <c r="D319" i="7" l="1"/>
  <c r="E319" i="7" s="1"/>
  <c r="F319" i="7" s="1"/>
  <c r="B320" i="7" s="1"/>
  <c r="D320" i="7" l="1"/>
  <c r="E320" i="7" s="1"/>
  <c r="F320" i="7" s="1"/>
  <c r="B321" i="7" s="1"/>
  <c r="D321" i="7" l="1"/>
  <c r="E321" i="7" s="1"/>
  <c r="F321" i="7" s="1"/>
  <c r="B322" i="7" s="1"/>
  <c r="D322" i="7" l="1"/>
  <c r="E322" i="7" s="1"/>
  <c r="F322" i="7" s="1"/>
  <c r="B323" i="7" s="1"/>
  <c r="D323" i="7" l="1"/>
  <c r="E323" i="7" s="1"/>
  <c r="F323" i="7" s="1"/>
  <c r="B324" i="7" s="1"/>
  <c r="D324" i="7" l="1"/>
  <c r="E324" i="7" s="1"/>
  <c r="F324" i="7" s="1"/>
  <c r="B325" i="7" s="1"/>
  <c r="D325" i="7" l="1"/>
  <c r="E325" i="7" s="1"/>
  <c r="F325" i="7" s="1"/>
  <c r="B326" i="7" s="1"/>
  <c r="D326" i="7" l="1"/>
  <c r="E326" i="7" s="1"/>
  <c r="F326" i="7" s="1"/>
  <c r="B327" i="7" s="1"/>
  <c r="D327" i="7" l="1"/>
  <c r="E327" i="7" s="1"/>
  <c r="F327" i="7" s="1"/>
  <c r="B328" i="7" s="1"/>
  <c r="D328" i="7" l="1"/>
  <c r="E328" i="7" s="1"/>
  <c r="F328" i="7" s="1"/>
  <c r="B329" i="7" s="1"/>
  <c r="D329" i="7" l="1"/>
  <c r="E329" i="7" s="1"/>
  <c r="F329" i="7" s="1"/>
  <c r="B330" i="7" s="1"/>
  <c r="D330" i="7" l="1"/>
  <c r="E330" i="7" s="1"/>
  <c r="F330" i="7" s="1"/>
  <c r="B331" i="7" s="1"/>
  <c r="D331" i="7" l="1"/>
  <c r="E331" i="7" s="1"/>
  <c r="F331" i="7" s="1"/>
  <c r="B332" i="7" s="1"/>
  <c r="D332" i="7" l="1"/>
  <c r="E332" i="7" s="1"/>
  <c r="F332" i="7" s="1"/>
  <c r="B333" i="7" s="1"/>
  <c r="D333" i="7" l="1"/>
  <c r="E333" i="7" s="1"/>
  <c r="F333" i="7" s="1"/>
  <c r="B334" i="7" s="1"/>
  <c r="D334" i="7" l="1"/>
  <c r="E334" i="7" s="1"/>
  <c r="F334" i="7" s="1"/>
  <c r="B335" i="7" s="1"/>
  <c r="D335" i="7" l="1"/>
  <c r="E335" i="7" s="1"/>
  <c r="F335" i="7" s="1"/>
  <c r="B336" i="7" s="1"/>
  <c r="D336" i="7" l="1"/>
  <c r="E336" i="7" s="1"/>
  <c r="F336" i="7" s="1"/>
  <c r="B337" i="7" s="1"/>
  <c r="D337" i="7" l="1"/>
  <c r="E337" i="7" s="1"/>
  <c r="F337" i="7" s="1"/>
  <c r="B338" i="7" s="1"/>
  <c r="D338" i="7" l="1"/>
  <c r="E338" i="7" s="1"/>
  <c r="F338" i="7" s="1"/>
  <c r="B339" i="7" s="1"/>
  <c r="D339" i="7" l="1"/>
  <c r="E339" i="7" s="1"/>
  <c r="F339" i="7" s="1"/>
  <c r="B340" i="7" s="1"/>
  <c r="D340" i="7" l="1"/>
  <c r="E340" i="7" s="1"/>
  <c r="F340" i="7" s="1"/>
  <c r="B341" i="7" s="1"/>
  <c r="D341" i="7" l="1"/>
  <c r="E341" i="7" s="1"/>
  <c r="F341" i="7" s="1"/>
  <c r="B342" i="7" s="1"/>
  <c r="D342" i="7" l="1"/>
  <c r="E342" i="7" s="1"/>
  <c r="F342" i="7" s="1"/>
  <c r="B343" i="7" s="1"/>
  <c r="D343" i="7" l="1"/>
  <c r="E343" i="7" s="1"/>
  <c r="F343" i="7" s="1"/>
  <c r="B344" i="7" s="1"/>
  <c r="D344" i="7" l="1"/>
  <c r="E344" i="7" s="1"/>
  <c r="F344" i="7" s="1"/>
  <c r="B345" i="7" s="1"/>
  <c r="D345" i="7" l="1"/>
  <c r="E345" i="7" s="1"/>
  <c r="F345" i="7" s="1"/>
  <c r="B346" i="7" s="1"/>
  <c r="D346" i="7" l="1"/>
  <c r="E346" i="7" s="1"/>
  <c r="F346" i="7" s="1"/>
  <c r="B347" i="7" s="1"/>
  <c r="D347" i="7" l="1"/>
  <c r="E347" i="7" s="1"/>
  <c r="F347" i="7" s="1"/>
  <c r="B348" i="7" s="1"/>
  <c r="D348" i="7" l="1"/>
  <c r="E348" i="7" s="1"/>
  <c r="F348" i="7" s="1"/>
  <c r="B349" i="7" s="1"/>
  <c r="D349" i="7" l="1"/>
  <c r="E349" i="7" s="1"/>
  <c r="F349" i="7" s="1"/>
  <c r="B350" i="7" s="1"/>
  <c r="D350" i="7" l="1"/>
  <c r="E350" i="7" s="1"/>
  <c r="F350" i="7" s="1"/>
  <c r="B351" i="7" s="1"/>
  <c r="D351" i="7" l="1"/>
  <c r="E351" i="7" s="1"/>
  <c r="F351" i="7" s="1"/>
  <c r="B352" i="7" s="1"/>
  <c r="D352" i="7" l="1"/>
  <c r="E352" i="7" s="1"/>
  <c r="F352" i="7" s="1"/>
  <c r="B353" i="7" s="1"/>
  <c r="D353" i="7" l="1"/>
  <c r="E353" i="7" s="1"/>
  <c r="F353" i="7" s="1"/>
  <c r="B354" i="7" s="1"/>
  <c r="D354" i="7" l="1"/>
  <c r="E354" i="7" s="1"/>
  <c r="F354" i="7" s="1"/>
  <c r="B355" i="7" s="1"/>
  <c r="D355" i="7" l="1"/>
  <c r="E355" i="7" s="1"/>
  <c r="F355" i="7" s="1"/>
  <c r="B356" i="7" s="1"/>
  <c r="D356" i="7" l="1"/>
  <c r="E356" i="7" s="1"/>
  <c r="F356" i="7" s="1"/>
  <c r="B357" i="7" s="1"/>
  <c r="D357" i="7" l="1"/>
  <c r="E357" i="7" s="1"/>
  <c r="F357" i="7" s="1"/>
  <c r="B358" i="7" s="1"/>
  <c r="D358" i="7" l="1"/>
  <c r="E358" i="7" s="1"/>
  <c r="F358" i="7" s="1"/>
  <c r="B359" i="7" s="1"/>
  <c r="D359" i="7" l="1"/>
  <c r="E359" i="7" s="1"/>
  <c r="F359" i="7" s="1"/>
  <c r="B360" i="7" s="1"/>
  <c r="D360" i="7" l="1"/>
  <c r="E360" i="7" s="1"/>
  <c r="F360" i="7" s="1"/>
  <c r="B361" i="7" s="1"/>
  <c r="D361" i="7" l="1"/>
  <c r="E361" i="7" s="1"/>
  <c r="F361" i="7" s="1"/>
  <c r="B362" i="7" s="1"/>
  <c r="D362" i="7" l="1"/>
  <c r="E362" i="7" s="1"/>
  <c r="F362" i="7" s="1"/>
  <c r="B363" i="7" s="1"/>
  <c r="D363" i="7" l="1"/>
  <c r="E363" i="7" s="1"/>
  <c r="F363" i="7" s="1"/>
  <c r="B364" i="7" s="1"/>
  <c r="D364" i="7" l="1"/>
  <c r="E364" i="7" s="1"/>
  <c r="F364" i="7" s="1"/>
  <c r="B365" i="7" s="1"/>
  <c r="D365" i="7" l="1"/>
  <c r="E365" i="7" s="1"/>
  <c r="F365" i="7" s="1"/>
  <c r="B366" i="7" s="1"/>
  <c r="D366" i="7" l="1"/>
  <c r="E366" i="7" l="1"/>
  <c r="F366" i="7" s="1"/>
  <c r="B369" i="7"/>
</calcChain>
</file>

<file path=xl/sharedStrings.xml><?xml version="1.0" encoding="utf-8"?>
<sst xmlns="http://schemas.openxmlformats.org/spreadsheetml/2006/main" count="207" uniqueCount="105">
  <si>
    <t>10 Year Amortization Schedule</t>
  </si>
  <si>
    <t>Loan Amount:</t>
  </si>
  <si>
    <t>Interest Rate:</t>
  </si>
  <si>
    <t>Repayment Term:</t>
  </si>
  <si>
    <t>Payment #</t>
  </si>
  <si>
    <t>Start Balance</t>
  </si>
  <si>
    <t>Monthly Payment</t>
  </si>
  <si>
    <t>Interest Payment</t>
  </si>
  <si>
    <t>Principal Payment</t>
  </si>
  <si>
    <t>Ending Balance</t>
  </si>
  <si>
    <t>Total Paid:</t>
  </si>
  <si>
    <t>Interest Paid:</t>
  </si>
  <si>
    <t>25 Year Amortization Schedule</t>
  </si>
  <si>
    <t>Total Interest Paid:</t>
  </si>
  <si>
    <t>30 Year Amortization Schedule</t>
  </si>
  <si>
    <t>Effective Interest Rate:</t>
  </si>
  <si>
    <t>Loan Information</t>
  </si>
  <si>
    <t>General Information</t>
  </si>
  <si>
    <t>Total Federal Loan Balance</t>
  </si>
  <si>
    <t>Effective Tax Rate</t>
  </si>
  <si>
    <t>Average Interest Rate</t>
  </si>
  <si>
    <t>Inflation Rate</t>
  </si>
  <si>
    <t>Current Family Size</t>
  </si>
  <si>
    <t>Investment Return for Tax Bomb</t>
  </si>
  <si>
    <t>Income Projections</t>
  </si>
  <si>
    <t>Year</t>
  </si>
  <si>
    <t>Borrower</t>
  </si>
  <si>
    <t>Spouse</t>
  </si>
  <si>
    <t>Income Driven Repayment (IDR) Plans</t>
  </si>
  <si>
    <t>Cost Analysis</t>
  </si>
  <si>
    <t>Repayment Plan</t>
  </si>
  <si>
    <t>Total Payments</t>
  </si>
  <si>
    <t>Balance Forgiven</t>
  </si>
  <si>
    <t>Estimated Tax Bomb</t>
  </si>
  <si>
    <t>Nonimal Cost of Loan</t>
  </si>
  <si>
    <t>Recommend Monthly Investment for Tax Bomb</t>
  </si>
  <si>
    <t>Effective Interest Rate</t>
  </si>
  <si>
    <t>Old IBR</t>
  </si>
  <si>
    <t>PAYE/New IBR</t>
  </si>
  <si>
    <t>REPAYE</t>
  </si>
  <si>
    <t>10 Year Standard</t>
  </si>
  <si>
    <t>NA</t>
  </si>
  <si>
    <t>30 Year Consolidated</t>
  </si>
  <si>
    <t>Income Based Repayment</t>
  </si>
  <si>
    <t>Terms</t>
  </si>
  <si>
    <t>Adjusted Gross Income</t>
  </si>
  <si>
    <t>AGI Years 1-3:</t>
  </si>
  <si>
    <t>AGI Years 4-5:</t>
  </si>
  <si>
    <t>Repayment Period:</t>
  </si>
  <si>
    <t>AGI Years 6-8:</t>
  </si>
  <si>
    <t>% of Income:</t>
  </si>
  <si>
    <t>AGI Years 9-25:</t>
  </si>
  <si>
    <t>IBR Payment</t>
  </si>
  <si>
    <t>Neg. Amort. Amount</t>
  </si>
  <si>
    <t>Total Unpaid Interest</t>
  </si>
  <si>
    <t>End Balance</t>
  </si>
  <si>
    <t>IBR 15%, 25 Year Repayment</t>
  </si>
  <si>
    <t>Principal Balance at Repayment</t>
  </si>
  <si>
    <t>Number in Family:</t>
  </si>
  <si>
    <t>Interest Rate (Weighted Ave.)</t>
  </si>
  <si>
    <t>Proverty Income Level:</t>
  </si>
  <si>
    <t>10-Year Standard Repymt Amount</t>
  </si>
  <si>
    <t>Repayment Year</t>
  </si>
  <si>
    <t>Adjusted Gross Income (AGI)</t>
  </si>
  <si>
    <t>IBR Monthly Pymt</t>
  </si>
  <si>
    <t>IBR Elig. Base on Pymt</t>
  </si>
  <si>
    <t>Unpaid Interest</t>
  </si>
  <si>
    <t>Principal Balance</t>
  </si>
  <si>
    <t>P&amp;I</t>
  </si>
  <si>
    <t>Annual IBR Pymts</t>
  </si>
  <si>
    <t>Monthly Investment Amount:</t>
  </si>
  <si>
    <t>Effective Tax Rate:</t>
  </si>
  <si>
    <t>Total Paid =</t>
  </si>
  <si>
    <t>Assumed Annual Rate of Return:</t>
  </si>
  <si>
    <t>Estimated Tax Liability:</t>
  </si>
  <si>
    <t>Future Value of Investment:</t>
  </si>
  <si>
    <t>Cost of Loan:</t>
  </si>
  <si>
    <t>Effective Interest Rate of Loan:</t>
  </si>
  <si>
    <t>2017 Proverty Income Level</t>
  </si>
  <si>
    <t>Number in Family</t>
  </si>
  <si>
    <t>Income</t>
  </si>
  <si>
    <t>Pay As You Earn</t>
  </si>
  <si>
    <t>PAYE</t>
  </si>
  <si>
    <t xml:space="preserve">  Principal Balance at Repayment:</t>
  </si>
  <si>
    <t>Prepared for:</t>
  </si>
  <si>
    <t xml:space="preserve">  Interest Rate (Weighted Ave.):</t>
  </si>
  <si>
    <t xml:space="preserve">  10-Year Standard Repymt Amount:</t>
  </si>
  <si>
    <t>PAYE Monthly Pymt</t>
  </si>
  <si>
    <t>PAYE Elig. Base on Pymt</t>
  </si>
  <si>
    <t>Annual PAYE Pymts</t>
  </si>
  <si>
    <t>Total Pay As You Earn Payments:</t>
  </si>
  <si>
    <t>Estimate Tax Liability:</t>
  </si>
  <si>
    <t>Revised Pay As You Earn (REPAYE)</t>
  </si>
  <si>
    <t>REPAYE 10%, 25 Year Repayment</t>
  </si>
  <si>
    <t>REPAYE Monthly Pymt</t>
  </si>
  <si>
    <t>REPAYE Elig. Base on Pymt</t>
  </si>
  <si>
    <t>Annual REPAYE Pymts</t>
  </si>
  <si>
    <t>N/A</t>
  </si>
  <si>
    <t>Family Size</t>
  </si>
  <si>
    <t>IBR Unpaid Interest</t>
  </si>
  <si>
    <t>REPAYE Unpaid Interest</t>
  </si>
  <si>
    <t>PAYE Unpaid Interest</t>
  </si>
  <si>
    <t>NPV Cost of Loan to 2017 Dollars</t>
  </si>
  <si>
    <t xml:space="preserve">NPV = </t>
  </si>
  <si>
    <t>NPV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</si>
</sst>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9"/>
      <name val="Bell MT"/>
      <family val="1"/>
    </font>
    <font>
      <b/>
      <sz val="14"/>
      <name val="Bell MT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7E3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0">
    <xf numFmtId="0" fontId="0" fillId="0" borderId="0" xfId="0"/>
    <xf numFmtId="8" fontId="0" fillId="0" borderId="0" xfId="0" applyNumberFormat="1"/>
    <xf numFmtId="0" fontId="3" fillId="0" borderId="0" xfId="0" applyFont="1" applyBorder="1"/>
    <xf numFmtId="164" fontId="3" fillId="0" borderId="0" xfId="2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165" fontId="0" fillId="0" borderId="0" xfId="0" applyNumberFormat="1"/>
    <xf numFmtId="8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8" fontId="3" fillId="0" borderId="0" xfId="0" applyNumberFormat="1" applyFont="1" applyBorder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2" xfId="0" applyBorder="1"/>
    <xf numFmtId="10" fontId="0" fillId="0" borderId="2" xfId="0" applyNumberFormat="1" applyBorder="1"/>
    <xf numFmtId="0" fontId="0" fillId="0" borderId="2" xfId="0" applyBorder="1" applyAlignment="1">
      <alignment horizontal="right"/>
    </xf>
    <xf numFmtId="165" fontId="0" fillId="0" borderId="2" xfId="0" applyNumberFormat="1" applyBorder="1"/>
    <xf numFmtId="0" fontId="1" fillId="0" borderId="0" xfId="0" applyFont="1"/>
    <xf numFmtId="0" fontId="0" fillId="0" borderId="3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7" fontId="7" fillId="0" borderId="0" xfId="1" applyNumberFormat="1" applyFont="1"/>
    <xf numFmtId="8" fontId="0" fillId="0" borderId="2" xfId="0" applyNumberFormat="1" applyBorder="1"/>
    <xf numFmtId="7" fontId="7" fillId="0" borderId="2" xfId="1" applyNumberFormat="1" applyFont="1" applyBorder="1"/>
    <xf numFmtId="7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166" fontId="7" fillId="0" borderId="0" xfId="1" applyNumberFormat="1" applyFont="1"/>
    <xf numFmtId="0" fontId="0" fillId="6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1" fillId="0" borderId="0" xfId="1" applyNumberFormat="1" applyFont="1"/>
    <xf numFmtId="10" fontId="1" fillId="0" borderId="0" xfId="2" applyNumberFormat="1" applyFont="1"/>
    <xf numFmtId="0" fontId="0" fillId="7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0" xfId="0" applyNumberFormat="1"/>
    <xf numFmtId="166" fontId="0" fillId="0" borderId="0" xfId="0" applyNumberFormat="1"/>
    <xf numFmtId="0" fontId="0" fillId="0" borderId="13" xfId="0" applyBorder="1"/>
    <xf numFmtId="166" fontId="0" fillId="0" borderId="13" xfId="0" applyNumberFormat="1" applyBorder="1"/>
    <xf numFmtId="166" fontId="0" fillId="5" borderId="5" xfId="0" applyNumberFormat="1" applyFill="1" applyBorder="1"/>
    <xf numFmtId="164" fontId="0" fillId="5" borderId="5" xfId="2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164" fontId="0" fillId="5" borderId="12" xfId="2" applyNumberFormat="1" applyFont="1" applyFill="1" applyBorder="1" applyAlignment="1">
      <alignment horizontal="center"/>
    </xf>
    <xf numFmtId="166" fontId="0" fillId="5" borderId="0" xfId="0" applyNumberFormat="1" applyFill="1"/>
    <xf numFmtId="0" fontId="0" fillId="9" borderId="14" xfId="0" applyFill="1" applyBorder="1"/>
    <xf numFmtId="0" fontId="0" fillId="9" borderId="9" xfId="0" applyFill="1" applyBorder="1" applyAlignment="1">
      <alignment vertical="center"/>
    </xf>
    <xf numFmtId="0" fontId="0" fillId="9" borderId="0" xfId="0" applyFill="1" applyBorder="1"/>
    <xf numFmtId="0" fontId="0" fillId="9" borderId="3" xfId="0" applyFill="1" applyBorder="1" applyAlignment="1">
      <alignment horizontal="right"/>
    </xf>
    <xf numFmtId="0" fontId="0" fillId="9" borderId="5" xfId="0" applyFill="1" applyBorder="1" applyAlignment="1">
      <alignment horizontal="right"/>
    </xf>
    <xf numFmtId="164" fontId="0" fillId="0" borderId="0" xfId="0" applyNumberFormat="1"/>
    <xf numFmtId="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5" borderId="5" xfId="2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3" xfId="0" applyFont="1" applyFill="1" applyBorder="1"/>
    <xf numFmtId="165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/>
    <xf numFmtId="0" fontId="0" fillId="0" borderId="0" xfId="0" applyFont="1"/>
    <xf numFmtId="0" fontId="0" fillId="0" borderId="3" xfId="0" applyFont="1" applyBorder="1"/>
    <xf numFmtId="165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/>
    <xf numFmtId="0" fontId="0" fillId="0" borderId="2" xfId="0" applyFont="1" applyBorder="1" applyAlignment="1"/>
    <xf numFmtId="0" fontId="0" fillId="0" borderId="5" xfId="0" applyFont="1" applyBorder="1"/>
    <xf numFmtId="8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right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 wrapText="1"/>
    </xf>
    <xf numFmtId="0" fontId="0" fillId="12" borderId="0" xfId="0" applyFont="1" applyFill="1"/>
    <xf numFmtId="0" fontId="0" fillId="12" borderId="3" xfId="0" applyFont="1" applyFill="1" applyBorder="1"/>
    <xf numFmtId="165" fontId="0" fillId="12" borderId="4" xfId="0" applyNumberFormat="1" applyFont="1" applyFill="1" applyBorder="1" applyAlignment="1">
      <alignment horizontal="center"/>
    </xf>
    <xf numFmtId="165" fontId="0" fillId="12" borderId="4" xfId="0" applyNumberFormat="1" applyFont="1" applyFill="1" applyBorder="1"/>
    <xf numFmtId="0" fontId="0" fillId="1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 applyProtection="1">
      <alignment horizontal="center"/>
      <protection hidden="1"/>
    </xf>
    <xf numFmtId="165" fontId="1" fillId="0" borderId="4" xfId="1" applyNumberFormat="1" applyFont="1" applyFill="1" applyBorder="1" applyAlignment="1" applyProtection="1">
      <alignment horizontal="center"/>
      <protection hidden="1"/>
    </xf>
    <xf numFmtId="165" fontId="1" fillId="5" borderId="4" xfId="1" applyNumberFormat="1" applyFont="1" applyFill="1" applyBorder="1" applyAlignment="1" applyProtection="1">
      <alignment horizontal="center"/>
      <protection hidden="1"/>
    </xf>
    <xf numFmtId="165" fontId="1" fillId="5" borderId="6" xfId="1" applyNumberFormat="1" applyFont="1" applyFill="1" applyBorder="1" applyAlignment="1" applyProtection="1">
      <alignment horizontal="center"/>
      <protection hidden="1"/>
    </xf>
    <xf numFmtId="165" fontId="0" fillId="2" borderId="8" xfId="0" applyNumberFormat="1" applyFill="1" applyBorder="1" applyAlignment="1" applyProtection="1">
      <alignment horizontal="center"/>
      <protection hidden="1"/>
    </xf>
    <xf numFmtId="165" fontId="0" fillId="2" borderId="4" xfId="0" applyNumberFormat="1" applyFill="1" applyBorder="1" applyAlignment="1" applyProtection="1">
      <alignment horizontal="center"/>
      <protection hidden="1"/>
    </xf>
    <xf numFmtId="165" fontId="0" fillId="2" borderId="7" xfId="0" applyNumberFormat="1" applyFill="1" applyBorder="1" applyAlignment="1" applyProtection="1">
      <alignment horizontal="center"/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165" fontId="0" fillId="0" borderId="4" xfId="0" applyNumberFormat="1" applyFill="1" applyBorder="1" applyAlignment="1" applyProtection="1">
      <alignment horizontal="center"/>
      <protection hidden="1"/>
    </xf>
    <xf numFmtId="165" fontId="0" fillId="4" borderId="4" xfId="0" applyNumberFormat="1" applyFill="1" applyBorder="1" applyAlignment="1" applyProtection="1">
      <alignment horizontal="center"/>
      <protection hidden="1"/>
    </xf>
    <xf numFmtId="165" fontId="0" fillId="0" borderId="3" xfId="0" applyNumberFormat="1" applyBorder="1" applyAlignment="1" applyProtection="1">
      <alignment horizontal="center"/>
      <protection hidden="1"/>
    </xf>
    <xf numFmtId="165" fontId="0" fillId="2" borderId="3" xfId="0" applyNumberFormat="1" applyFill="1" applyBorder="1" applyAlignment="1" applyProtection="1">
      <alignment horizontal="center"/>
      <protection hidden="1"/>
    </xf>
    <xf numFmtId="165" fontId="0" fillId="0" borderId="3" xfId="0" applyNumberFormat="1" applyFill="1" applyBorder="1" applyAlignment="1" applyProtection="1">
      <alignment horizontal="center"/>
      <protection hidden="1"/>
    </xf>
    <xf numFmtId="165" fontId="0" fillId="2" borderId="6" xfId="0" applyNumberFormat="1" applyFill="1" applyBorder="1" applyAlignment="1" applyProtection="1">
      <alignment horizontal="center"/>
      <protection hidden="1"/>
    </xf>
    <xf numFmtId="165" fontId="0" fillId="2" borderId="5" xfId="0" applyNumberFormat="1" applyFill="1" applyBorder="1" applyAlignment="1" applyProtection="1">
      <alignment horizontal="center"/>
      <protection hidden="1"/>
    </xf>
    <xf numFmtId="8" fontId="0" fillId="0" borderId="0" xfId="0" applyNumberFormat="1" applyProtection="1">
      <protection hidden="1"/>
    </xf>
    <xf numFmtId="9" fontId="0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10" fontId="7" fillId="0" borderId="0" xfId="2" applyNumberFormat="1" applyFont="1" applyProtection="1">
      <protection hidden="1"/>
    </xf>
    <xf numFmtId="165" fontId="1" fillId="6" borderId="4" xfId="1" applyNumberFormat="1" applyFont="1" applyFill="1" applyBorder="1" applyAlignment="1" applyProtection="1">
      <alignment horizontal="center"/>
      <protection hidden="1"/>
    </xf>
    <xf numFmtId="165" fontId="1" fillId="6" borderId="8" xfId="1" applyNumberFormat="1" applyFont="1" applyFill="1" applyBorder="1" applyAlignment="1" applyProtection="1">
      <alignment horizontal="center"/>
      <protection hidden="1"/>
    </xf>
    <xf numFmtId="165" fontId="0" fillId="6" borderId="8" xfId="0" applyNumberFormat="1" applyFill="1" applyBorder="1" applyAlignment="1" applyProtection="1">
      <alignment horizontal="center"/>
      <protection hidden="1"/>
    </xf>
    <xf numFmtId="165" fontId="0" fillId="6" borderId="4" xfId="0" applyNumberFormat="1" applyFill="1" applyBorder="1" applyAlignment="1" applyProtection="1">
      <alignment horizontal="center"/>
      <protection hidden="1"/>
    </xf>
    <xf numFmtId="165" fontId="0" fillId="6" borderId="7" xfId="0" applyNumberFormat="1" applyFill="1" applyBorder="1" applyAlignment="1" applyProtection="1">
      <alignment horizontal="center"/>
      <protection hidden="1"/>
    </xf>
    <xf numFmtId="165" fontId="1" fillId="0" borderId="4" xfId="1" applyNumberFormat="1" applyFont="1" applyBorder="1" applyAlignment="1" applyProtection="1">
      <alignment horizontal="center"/>
      <protection hidden="1"/>
    </xf>
    <xf numFmtId="165" fontId="0" fillId="6" borderId="3" xfId="0" applyNumberFormat="1" applyFill="1" applyBorder="1" applyAlignment="1" applyProtection="1">
      <alignment horizontal="center"/>
      <protection hidden="1"/>
    </xf>
    <xf numFmtId="165" fontId="1" fillId="0" borderId="6" xfId="1" applyNumberFormat="1" applyFont="1" applyFill="1" applyBorder="1" applyAlignment="1" applyProtection="1">
      <alignment horizontal="center"/>
      <protection hidden="1"/>
    </xf>
    <xf numFmtId="165" fontId="1" fillId="0" borderId="6" xfId="1" applyNumberFormat="1" applyFont="1" applyBorder="1" applyAlignment="1" applyProtection="1">
      <alignment horizontal="center"/>
      <protection hidden="1"/>
    </xf>
    <xf numFmtId="165" fontId="0" fillId="0" borderId="6" xfId="0" applyNumberFormat="1" applyFill="1" applyBorder="1" applyAlignment="1" applyProtection="1">
      <alignment horizontal="center"/>
      <protection hidden="1"/>
    </xf>
    <xf numFmtId="165" fontId="0" fillId="4" borderId="6" xfId="0" applyNumberFormat="1" applyFill="1" applyBorder="1" applyAlignment="1" applyProtection="1">
      <alignment horizontal="center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10" fontId="0" fillId="0" borderId="0" xfId="0" applyNumberFormat="1" applyProtection="1">
      <protection hidden="1"/>
    </xf>
    <xf numFmtId="165" fontId="1" fillId="7" borderId="4" xfId="1" applyNumberFormat="1" applyFont="1" applyFill="1" applyBorder="1" applyAlignment="1" applyProtection="1">
      <alignment horizontal="center"/>
      <protection hidden="1"/>
    </xf>
    <xf numFmtId="165" fontId="1" fillId="7" borderId="8" xfId="1" applyNumberFormat="1" applyFont="1" applyFill="1" applyBorder="1" applyAlignment="1" applyProtection="1">
      <alignment horizontal="center"/>
      <protection hidden="1"/>
    </xf>
    <xf numFmtId="165" fontId="0" fillId="7" borderId="8" xfId="0" applyNumberFormat="1" applyFill="1" applyBorder="1" applyAlignment="1" applyProtection="1">
      <alignment horizontal="center"/>
      <protection hidden="1"/>
    </xf>
    <xf numFmtId="165" fontId="0" fillId="7" borderId="4" xfId="0" applyNumberFormat="1" applyFill="1" applyBorder="1" applyAlignment="1" applyProtection="1">
      <alignment horizontal="center"/>
      <protection hidden="1"/>
    </xf>
    <xf numFmtId="165" fontId="0" fillId="7" borderId="7" xfId="0" applyNumberFormat="1" applyFill="1" applyBorder="1" applyAlignment="1" applyProtection="1">
      <alignment horizontal="center"/>
      <protection hidden="1"/>
    </xf>
    <xf numFmtId="165" fontId="0" fillId="7" borderId="3" xfId="0" applyNumberFormat="1" applyFill="1" applyBorder="1" applyAlignment="1" applyProtection="1">
      <alignment horizontal="center"/>
      <protection hidden="1"/>
    </xf>
    <xf numFmtId="165" fontId="1" fillId="7" borderId="6" xfId="1" applyNumberFormat="1" applyFont="1" applyFill="1" applyBorder="1" applyAlignment="1" applyProtection="1">
      <alignment horizontal="center"/>
      <protection hidden="1"/>
    </xf>
    <xf numFmtId="165" fontId="0" fillId="7" borderId="6" xfId="0" applyNumberFormat="1" applyFill="1" applyBorder="1" applyAlignment="1" applyProtection="1">
      <alignment horizontal="center"/>
      <protection hidden="1"/>
    </xf>
    <xf numFmtId="165" fontId="0" fillId="7" borderId="5" xfId="0" applyNumberFormat="1" applyFill="1" applyBorder="1" applyAlignment="1" applyProtection="1">
      <alignment horizontal="center"/>
      <protection hidden="1"/>
    </xf>
    <xf numFmtId="8" fontId="0" fillId="0" borderId="0" xfId="0" applyNumberFormat="1" applyAlignment="1" applyProtection="1">
      <alignment horizontal="center"/>
      <protection hidden="1"/>
    </xf>
    <xf numFmtId="8" fontId="0" fillId="12" borderId="14" xfId="0" applyNumberFormat="1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10" fontId="11" fillId="12" borderId="14" xfId="0" applyNumberFormat="1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0" fontId="11" fillId="0" borderId="14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0" fillId="9" borderId="9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0" fontId="12" fillId="10" borderId="11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0" fontId="11" fillId="0" borderId="1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10" fontId="11" fillId="12" borderId="14" xfId="2" applyNumberFormat="1" applyFont="1" applyFill="1" applyBorder="1" applyAlignment="1">
      <alignment horizontal="center"/>
    </xf>
    <xf numFmtId="10" fontId="11" fillId="12" borderId="3" xfId="2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0" fontId="11" fillId="0" borderId="9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8" fontId="0" fillId="12" borderId="0" xfId="0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8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5" fontId="1" fillId="2" borderId="8" xfId="1" applyNumberFormat="1" applyFont="1" applyFill="1" applyBorder="1" applyAlignment="1" applyProtection="1">
      <alignment horizontal="center"/>
      <protection hidden="1"/>
    </xf>
    <xf numFmtId="165" fontId="1" fillId="0" borderId="3" xfId="1" applyNumberFormat="1" applyFont="1" applyBorder="1" applyAlignment="1" applyProtection="1">
      <alignment horizontal="center"/>
      <protection hidden="1"/>
    </xf>
    <xf numFmtId="165" fontId="1" fillId="2" borderId="6" xfId="1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165" fontId="0" fillId="11" borderId="8" xfId="0" applyNumberFormat="1" applyFill="1" applyBorder="1" applyAlignment="1" applyProtection="1">
      <alignment horizontal="center"/>
      <protection hidden="1"/>
    </xf>
    <xf numFmtId="165" fontId="0" fillId="11" borderId="4" xfId="0" applyNumberFormat="1" applyFill="1" applyBorder="1" applyAlignment="1" applyProtection="1">
      <alignment horizontal="center"/>
      <protection hidden="1"/>
    </xf>
    <xf numFmtId="165" fontId="0" fillId="11" borderId="6" xfId="0" applyNumberFormat="1" applyFill="1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17D33B"/>
      <color rgb="FF37E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71153562925244E-2"/>
          <c:y val="6.480137889144888E-2"/>
          <c:w val="0.91202742064831333"/>
          <c:h val="0.83206288330145284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Graphs!$C$4:$C$28</c:f>
              <c:numCache>
                <c:formatCode>"$"#,##0</c:formatCode>
                <c:ptCount val="25"/>
                <c:pt idx="0">
                  <c:v>35000</c:v>
                </c:pt>
                <c:pt idx="1">
                  <c:v>65227.697500000002</c:v>
                </c:pt>
                <c:pt idx="2">
                  <c:v>88037.225925000006</c:v>
                </c:pt>
                <c:pt idx="3">
                  <c:v>109431.04020275001</c:v>
                </c:pt>
                <c:pt idx="4">
                  <c:v>130161.66890883251</c:v>
                </c:pt>
                <c:pt idx="5">
                  <c:v>150119.21647609747</c:v>
                </c:pt>
                <c:pt idx="6">
                  <c:v>169263.24047038041</c:v>
                </c:pt>
                <c:pt idx="7">
                  <c:v>187551.22268449183</c:v>
                </c:pt>
                <c:pt idx="8">
                  <c:v>204938.46374002658</c:v>
                </c:pt>
                <c:pt idx="9">
                  <c:v>221377.97237097737</c:v>
                </c:pt>
                <c:pt idx="10">
                  <c:v>236820.34912179419</c:v>
                </c:pt>
                <c:pt idx="11">
                  <c:v>251213.66417911989</c:v>
                </c:pt>
                <c:pt idx="12">
                  <c:v>264503.32904234895</c:v>
                </c:pt>
                <c:pt idx="13">
                  <c:v>276631.96172336768</c:v>
                </c:pt>
                <c:pt idx="14">
                  <c:v>287539.24515030434</c:v>
                </c:pt>
                <c:pt idx="15">
                  <c:v>297161.77843381092</c:v>
                </c:pt>
                <c:pt idx="16">
                  <c:v>305432.92063727253</c:v>
                </c:pt>
                <c:pt idx="17">
                  <c:v>312282.62667436036</c:v>
                </c:pt>
                <c:pt idx="18">
                  <c:v>317637.27493845933</c:v>
                </c:pt>
                <c:pt idx="19">
                  <c:v>321419.48624867469</c:v>
                </c:pt>
                <c:pt idx="20">
                  <c:v>323547.93367629952</c:v>
                </c:pt>
                <c:pt idx="21">
                  <c:v>323937.14279376133</c:v>
                </c:pt>
                <c:pt idx="22">
                  <c:v>322497.28186510567</c:v>
                </c:pt>
                <c:pt idx="23">
                  <c:v>319133.94147296692</c:v>
                </c:pt>
                <c:pt idx="24">
                  <c:v>313747.90305165941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0A-44A9-9076-C429AA4853AF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Graphs!$D$4:$D$28</c:f>
              <c:numCache>
                <c:formatCode>"$"#,##0</c:formatCode>
                <c:ptCount val="25"/>
                <c:pt idx="0">
                  <c:v>17500</c:v>
                </c:pt>
                <c:pt idx="1">
                  <c:v>33409.232499999998</c:v>
                </c:pt>
                <c:pt idx="2">
                  <c:v>46845.741974999997</c:v>
                </c:pt>
                <c:pt idx="3">
                  <c:v>59810.346734249993</c:v>
                </c:pt>
                <c:pt idx="4">
                  <c:v>72553.889636277498</c:v>
                </c:pt>
                <c:pt idx="5">
                  <c:v>85039.738825365814</c:v>
                </c:pt>
                <c:pt idx="6">
                  <c:v>97254.413490126783</c:v>
                </c:pt>
                <c:pt idx="7">
                  <c:v>109183.74089483058</c:v>
                </c:pt>
                <c:pt idx="8">
                  <c:v>120812.82124667551</c:v>
                </c:pt>
                <c:pt idx="9">
                  <c:v>132125.99079032577</c:v>
                </c:pt>
                <c:pt idx="10">
                  <c:v>143106.78304059803</c:v>
                </c:pt>
                <c:pt idx="11">
                  <c:v>153425.18811032458</c:v>
                </c:pt>
                <c:pt idx="12">
                  <c:v>163688.40973140093</c:v>
                </c:pt>
                <c:pt idx="13">
                  <c:v>173564.62062507382</c:v>
                </c:pt>
                <c:pt idx="14">
                  <c:v>183033.71510071936</c:v>
                </c:pt>
                <c:pt idx="15">
                  <c:v>192074.55952855488</c:v>
                </c:pt>
                <c:pt idx="16">
                  <c:v>200664.94026304208</c:v>
                </c:pt>
                <c:pt idx="17">
                  <c:v>208781.50894207135</c:v>
                </c:pt>
                <c:pt idx="18">
                  <c:v>216399.72503010434</c:v>
                </c:pt>
                <c:pt idx="19">
                  <c:v>223493.79546684277</c:v>
                </c:pt>
                <c:pt idx="20">
                  <c:v>230036.61127605106</c:v>
                </c:pt>
                <c:pt idx="21">
                  <c:v>235999.68098187167</c:v>
                </c:pt>
                <c:pt idx="22">
                  <c:v>241353.06067231979</c:v>
                </c:pt>
                <c:pt idx="23">
                  <c:v>246065.28054160686</c:v>
                </c:pt>
                <c:pt idx="24">
                  <c:v>250103.26773450436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A-44A9-9076-C429AA4853AF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9"/>
              <c:layout>
                <c:manualLayout>
                  <c:x val="-8.3675118042400617E-2"/>
                  <c:y val="-1.41355454110359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70365136182169"/>
                      <c:h val="6.8628152473084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20A-44A9-9076-C429AA4853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Graphs!$E$4:$E$28</c:f>
              <c:numCache>
                <c:formatCode>"$"#,##0</c:formatCode>
                <c:ptCount val="25"/>
                <c:pt idx="0">
                  <c:v>35000</c:v>
                </c:pt>
                <c:pt idx="1">
                  <c:v>66818.464999999997</c:v>
                </c:pt>
                <c:pt idx="2">
                  <c:v>93691.483949999994</c:v>
                </c:pt>
                <c:pt idx="3">
                  <c:v>119620.69346849999</c:v>
                </c:pt>
                <c:pt idx="4">
                  <c:v>145107.779272555</c:v>
                </c:pt>
                <c:pt idx="5">
                  <c:v>170079.47765073163</c:v>
                </c:pt>
                <c:pt idx="6">
                  <c:v>194508.82698025357</c:v>
                </c:pt>
                <c:pt idx="7">
                  <c:v>218367.48178966116</c:v>
                </c:pt>
                <c:pt idx="8">
                  <c:v>241625.64249335101</c:v>
                </c:pt>
                <c:pt idx="9">
                  <c:v>264251.98158065154</c:v>
                </c:pt>
                <c:pt idx="10">
                  <c:v>286213.56608119607</c:v>
                </c:pt>
                <c:pt idx="11">
                  <c:v>307475.7761194132</c:v>
                </c:pt>
                <c:pt idx="12">
                  <c:v>328002.21936156589</c:v>
                </c:pt>
                <c:pt idx="13">
                  <c:v>347754.64114891167</c:v>
                </c:pt>
                <c:pt idx="14">
                  <c:v>366692.83010020282</c:v>
                </c:pt>
                <c:pt idx="15">
                  <c:v>384774.51895587385</c:v>
                </c:pt>
                <c:pt idx="16">
                  <c:v>401955.28042484826</c:v>
                </c:pt>
                <c:pt idx="17">
                  <c:v>418188.41778290679</c:v>
                </c:pt>
                <c:pt idx="18">
                  <c:v>433424.84995897277</c:v>
                </c:pt>
                <c:pt idx="19">
                  <c:v>447612.99083244964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0A-44A9-9076-C429AA485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42432"/>
        <c:axId val="62645760"/>
      </c:lineChart>
      <c:catAx>
        <c:axId val="6264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5760"/>
        <c:crosses val="autoZero"/>
        <c:auto val="1"/>
        <c:lblAlgn val="ctr"/>
        <c:lblOffset val="100"/>
        <c:noMultiLvlLbl val="0"/>
      </c:catAx>
      <c:valAx>
        <c:axId val="6264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igmafinanciasoluctionsinc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5</xdr:col>
      <xdr:colOff>638175</xdr:colOff>
      <xdr:row>3</xdr:row>
      <xdr:rowOff>130494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C71940-3B24-45A6-891D-B3E97C089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4848225" cy="663894"/>
        </a:xfrm>
        <a:prstGeom prst="rect">
          <a:avLst/>
        </a:prstGeom>
      </xdr:spPr>
    </xdr:pic>
    <xdr:clientData/>
  </xdr:twoCellAnchor>
  <xdr:twoCellAnchor>
    <xdr:from>
      <xdr:col>1</xdr:col>
      <xdr:colOff>561975</xdr:colOff>
      <xdr:row>2</xdr:row>
      <xdr:rowOff>133350</xdr:rowOff>
    </xdr:from>
    <xdr:to>
      <xdr:col>5</xdr:col>
      <xdr:colOff>209550</xdr:colOff>
      <xdr:row>5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E13AC7-10B2-4E60-8D87-428CDF36333B}"/>
            </a:ext>
          </a:extLst>
        </xdr:cNvPr>
        <xdr:cNvSpPr txBox="1"/>
      </xdr:nvSpPr>
      <xdr:spPr>
        <a:xfrm>
          <a:off x="752475" y="514350"/>
          <a:ext cx="37433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sigmafinancialsolutions@gmail.com</a:t>
          </a:r>
        </a:p>
        <a:p>
          <a:r>
            <a:rPr lang="en-US" sz="1100" b="0" i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714-987-2261</a:t>
          </a:r>
        </a:p>
        <a:p>
          <a:endParaRPr lang="en-US" sz="1100"/>
        </a:p>
      </xdr:txBody>
    </xdr:sp>
    <xdr:clientData/>
  </xdr:twoCellAnchor>
  <xdr:twoCellAnchor>
    <xdr:from>
      <xdr:col>7</xdr:col>
      <xdr:colOff>304800</xdr:colOff>
      <xdr:row>5</xdr:row>
      <xdr:rowOff>142874</xdr:rowOff>
    </xdr:from>
    <xdr:to>
      <xdr:col>14</xdr:col>
      <xdr:colOff>390525</xdr:colOff>
      <xdr:row>9</xdr:row>
      <xdr:rowOff>9524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D7B81F5-5FBB-4559-93F4-0CF86F6ECAD6}"/>
            </a:ext>
          </a:extLst>
        </xdr:cNvPr>
        <xdr:cNvSpPr txBox="1"/>
      </xdr:nvSpPr>
      <xdr:spPr>
        <a:xfrm>
          <a:off x="6229350" y="1095374"/>
          <a:ext cx="4352925" cy="638175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17D33B"/>
              </a:solidFill>
            </a:rPr>
            <a:t>One 1 hour complimentar</a:t>
          </a:r>
          <a:r>
            <a:rPr lang="en-US" sz="1400" b="1" baseline="0">
              <a:solidFill>
                <a:srgbClr val="17D33B"/>
              </a:solidFill>
            </a:rPr>
            <a:t>y loan analysis consult available.  Contact me at your earliest convenience.</a:t>
          </a:r>
          <a:endParaRPr lang="en-US" sz="1400" b="1">
            <a:solidFill>
              <a:srgbClr val="17D33B"/>
            </a:solidFill>
          </a:endParaRPr>
        </a:p>
      </xdr:txBody>
    </xdr:sp>
    <xdr:clientData/>
  </xdr:twoCellAnchor>
  <xdr:oneCellAnchor>
    <xdr:from>
      <xdr:col>7</xdr:col>
      <xdr:colOff>288229</xdr:colOff>
      <xdr:row>8</xdr:row>
      <xdr:rowOff>7435</xdr:rowOff>
    </xdr:from>
    <xdr:ext cx="2700163" cy="311496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4C07C95-D84E-4667-9C4E-2596551F01E4}"/>
            </a:ext>
          </a:extLst>
        </xdr:cNvPr>
        <xdr:cNvSpPr/>
      </xdr:nvSpPr>
      <xdr:spPr>
        <a:xfrm>
          <a:off x="6212779" y="1540960"/>
          <a:ext cx="27001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 your data in the yellow</a:t>
          </a:r>
          <a:r>
            <a:rPr lang="en-U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cells.</a:t>
          </a:r>
          <a:endParaRPr 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AA27"/>
  <sheetViews>
    <sheetView showGridLines="0" tabSelected="1" workbookViewId="0">
      <selection activeCell="C8" sqref="C8"/>
    </sheetView>
  </sheetViews>
  <sheetFormatPr defaultRowHeight="15" x14ac:dyDescent="0.25"/>
  <cols>
    <col min="1" max="1" width="2.85546875" customWidth="1"/>
    <col min="2" max="2" width="24.85546875" bestFit="1" customWidth="1"/>
    <col min="3" max="3" width="9.42578125" bestFit="1" customWidth="1"/>
    <col min="4" max="4" width="14.7109375" bestFit="1" customWidth="1"/>
    <col min="5" max="5" width="12.42578125" customWidth="1"/>
    <col min="6" max="6" width="12" customWidth="1"/>
    <col min="7" max="7" width="12.5703125" customWidth="1"/>
    <col min="8" max="8" width="9.85546875" customWidth="1"/>
    <col min="9" max="9" width="10.42578125" customWidth="1"/>
  </cols>
  <sheetData>
    <row r="7" spans="2:27" ht="15.75" x14ac:dyDescent="0.25">
      <c r="B7" s="137" t="s">
        <v>16</v>
      </c>
      <c r="C7" s="137"/>
      <c r="E7" s="139" t="s">
        <v>17</v>
      </c>
      <c r="F7" s="140"/>
      <c r="G7" s="141"/>
    </row>
    <row r="8" spans="2:27" x14ac:dyDescent="0.25">
      <c r="B8" s="51" t="s">
        <v>18</v>
      </c>
      <c r="C8" s="46">
        <v>575000</v>
      </c>
      <c r="E8" s="51" t="s">
        <v>19</v>
      </c>
      <c r="F8" s="53"/>
      <c r="G8" s="47">
        <v>0.4</v>
      </c>
    </row>
    <row r="9" spans="2:27" x14ac:dyDescent="0.25">
      <c r="B9" s="51" t="s">
        <v>20</v>
      </c>
      <c r="C9" s="47">
        <v>6.5000000000000002E-2</v>
      </c>
      <c r="E9" s="51" t="s">
        <v>21</v>
      </c>
      <c r="F9" s="53"/>
      <c r="G9" s="49">
        <v>0.03</v>
      </c>
    </row>
    <row r="10" spans="2:27" ht="27.75" customHeight="1" x14ac:dyDescent="0.25">
      <c r="B10" s="52" t="s">
        <v>22</v>
      </c>
      <c r="C10" s="48">
        <v>1</v>
      </c>
      <c r="E10" s="142" t="s">
        <v>23</v>
      </c>
      <c r="F10" s="143"/>
      <c r="G10" s="61">
        <v>0.05</v>
      </c>
    </row>
    <row r="13" spans="2:27" x14ac:dyDescent="0.25">
      <c r="B13" s="138" t="s">
        <v>24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</row>
    <row r="14" spans="2:27" x14ac:dyDescent="0.25">
      <c r="B14" s="59" t="s">
        <v>25</v>
      </c>
      <c r="C14" s="14">
        <v>2017</v>
      </c>
      <c r="D14" s="14">
        <v>2018</v>
      </c>
      <c r="E14" s="14">
        <v>2019</v>
      </c>
      <c r="F14" s="14">
        <v>2020</v>
      </c>
      <c r="G14" s="14">
        <v>2021</v>
      </c>
      <c r="H14" s="14">
        <v>2022</v>
      </c>
      <c r="I14" s="14">
        <v>2023</v>
      </c>
      <c r="J14" s="14">
        <v>2024</v>
      </c>
      <c r="K14" s="14">
        <v>2025</v>
      </c>
      <c r="L14" s="14">
        <v>2026</v>
      </c>
      <c r="M14" s="14">
        <v>2027</v>
      </c>
      <c r="N14" s="14">
        <v>2028</v>
      </c>
      <c r="O14" s="14">
        <v>2029</v>
      </c>
      <c r="P14" s="14">
        <v>2030</v>
      </c>
      <c r="Q14" s="14">
        <v>2031</v>
      </c>
      <c r="R14" s="14">
        <v>2032</v>
      </c>
      <c r="S14" s="14">
        <v>2033</v>
      </c>
      <c r="T14" s="14">
        <v>2034</v>
      </c>
      <c r="U14" s="14">
        <v>2035</v>
      </c>
      <c r="V14" s="14">
        <v>2036</v>
      </c>
      <c r="W14" s="14">
        <v>2037</v>
      </c>
      <c r="X14" s="14">
        <v>2038</v>
      </c>
      <c r="Y14" s="14">
        <v>2039</v>
      </c>
      <c r="Z14" s="14">
        <v>2040</v>
      </c>
      <c r="AA14" s="14">
        <v>2041</v>
      </c>
    </row>
    <row r="15" spans="2:27" x14ac:dyDescent="0.25">
      <c r="B15" s="54" t="s">
        <v>26</v>
      </c>
      <c r="C15" s="50">
        <v>0</v>
      </c>
      <c r="D15" s="50">
        <v>50000</v>
      </c>
      <c r="E15" s="50">
        <v>100000</v>
      </c>
      <c r="F15" s="50">
        <v>110000</v>
      </c>
      <c r="G15" s="50">
        <v>120000</v>
      </c>
      <c r="H15" s="50">
        <v>125000</v>
      </c>
      <c r="I15" s="50">
        <v>135000</v>
      </c>
      <c r="J15" s="50">
        <f t="shared" ref="J15:AA15" si="0">I15*1.05</f>
        <v>141750</v>
      </c>
      <c r="K15" s="50">
        <f t="shared" si="0"/>
        <v>148837.5</v>
      </c>
      <c r="L15" s="50">
        <f t="shared" si="0"/>
        <v>156279.375</v>
      </c>
      <c r="M15" s="50">
        <f t="shared" si="0"/>
        <v>164093.34375</v>
      </c>
      <c r="N15" s="50">
        <f t="shared" si="0"/>
        <v>172298.01093750002</v>
      </c>
      <c r="O15" s="50">
        <f t="shared" si="0"/>
        <v>180912.91148437501</v>
      </c>
      <c r="P15" s="50">
        <f t="shared" si="0"/>
        <v>189958.55705859378</v>
      </c>
      <c r="Q15" s="50">
        <f t="shared" si="0"/>
        <v>199456.48491152347</v>
      </c>
      <c r="R15" s="50">
        <f t="shared" si="0"/>
        <v>209429.30915709966</v>
      </c>
      <c r="S15" s="50">
        <f t="shared" si="0"/>
        <v>219900.77461495466</v>
      </c>
      <c r="T15" s="50">
        <f t="shared" si="0"/>
        <v>230895.81334570239</v>
      </c>
      <c r="U15" s="50">
        <f t="shared" si="0"/>
        <v>242440.60401298752</v>
      </c>
      <c r="V15" s="50">
        <f t="shared" si="0"/>
        <v>254562.63421363689</v>
      </c>
      <c r="W15" s="50">
        <f t="shared" si="0"/>
        <v>267290.76592431875</v>
      </c>
      <c r="X15" s="50">
        <f t="shared" si="0"/>
        <v>280655.30422053469</v>
      </c>
      <c r="Y15" s="50">
        <f t="shared" si="0"/>
        <v>294688.06943156145</v>
      </c>
      <c r="Z15" s="50">
        <f t="shared" si="0"/>
        <v>309422.47290313954</v>
      </c>
      <c r="AA15" s="50">
        <f t="shared" si="0"/>
        <v>324893.59654829651</v>
      </c>
    </row>
    <row r="16" spans="2:27" x14ac:dyDescent="0.25">
      <c r="B16" s="55" t="s">
        <v>27</v>
      </c>
      <c r="C16" s="50"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2:27" x14ac:dyDescent="0.25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20" spans="2:27" ht="18.75" x14ac:dyDescent="0.3">
      <c r="B20" s="147" t="s">
        <v>28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2:27" ht="18.75" x14ac:dyDescent="0.3">
      <c r="B21" s="148" t="s">
        <v>29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2:27" ht="43.5" customHeight="1" x14ac:dyDescent="0.25">
      <c r="B22" s="75" t="s">
        <v>30</v>
      </c>
      <c r="C22" s="76"/>
      <c r="D22" s="77" t="s">
        <v>31</v>
      </c>
      <c r="E22" s="77" t="s">
        <v>32</v>
      </c>
      <c r="F22" s="77" t="s">
        <v>33</v>
      </c>
      <c r="G22" s="77" t="s">
        <v>34</v>
      </c>
      <c r="H22" s="144" t="s">
        <v>35</v>
      </c>
      <c r="I22" s="145"/>
      <c r="J22" s="129" t="s">
        <v>36</v>
      </c>
      <c r="K22" s="130"/>
      <c r="L22" s="146" t="s">
        <v>102</v>
      </c>
      <c r="M22" s="146"/>
    </row>
    <row r="23" spans="2:27" x14ac:dyDescent="0.25">
      <c r="B23" s="62" t="s">
        <v>37</v>
      </c>
      <c r="C23" s="63"/>
      <c r="D23" s="64">
        <f>'Old IBR'!I35</f>
        <v>597946.11538990994</v>
      </c>
      <c r="E23" s="65">
        <f>'Old IBR'!H33</f>
        <v>911428.88461009006</v>
      </c>
      <c r="F23" s="65">
        <f>'Old IBR'!E36</f>
        <v>364571.55384403607</v>
      </c>
      <c r="G23" s="65">
        <f>D23+F23</f>
        <v>962517.66923394601</v>
      </c>
      <c r="H23" s="133">
        <f>'Old IBR'!B35</f>
        <v>734.64102831158141</v>
      </c>
      <c r="I23" s="134"/>
      <c r="J23" s="135">
        <f>'Old IBR'!B40</f>
        <v>3.0036097628653578E-2</v>
      </c>
      <c r="K23" s="136"/>
      <c r="L23" s="160">
        <f>'Old IBR'!I37</f>
        <v>551599.38372343336</v>
      </c>
      <c r="M23" s="161"/>
    </row>
    <row r="24" spans="2:27" x14ac:dyDescent="0.25">
      <c r="B24" s="78" t="s">
        <v>38</v>
      </c>
      <c r="C24" s="79"/>
      <c r="D24" s="80">
        <f>'PAYE New IBR'!I30</f>
        <v>268282.02439807169</v>
      </c>
      <c r="E24" s="81">
        <f>'PAYE New IBR'!H28</f>
        <v>1054217.9756019283</v>
      </c>
      <c r="F24" s="81">
        <f>'PAYE New IBR'!E31</f>
        <v>421687.19024077134</v>
      </c>
      <c r="G24" s="81">
        <f>D24+F24</f>
        <v>689969.21463884297</v>
      </c>
      <c r="H24" s="127">
        <f>'PAYE New IBR'!B30</f>
        <v>1231.1026250386651</v>
      </c>
      <c r="I24" s="128"/>
      <c r="J24" s="131">
        <f>'PAYE New IBR'!B36</f>
        <v>-1.9617584048826544E-3</v>
      </c>
      <c r="K24" s="132"/>
      <c r="L24" s="162">
        <f>'PAYE New IBR'!I32</f>
        <v>419225.89125156717</v>
      </c>
      <c r="M24" s="163"/>
    </row>
    <row r="25" spans="2:27" x14ac:dyDescent="0.25">
      <c r="B25" s="66" t="s">
        <v>39</v>
      </c>
      <c r="C25" s="67"/>
      <c r="D25" s="68">
        <f>REPAYE!I35</f>
        <v>399271.55266541388</v>
      </c>
      <c r="E25" s="69">
        <f>REPAYE!H33</f>
        <v>842551.72366729309</v>
      </c>
      <c r="F25" s="69">
        <f>REPAYE!E36</f>
        <v>337020.68946691725</v>
      </c>
      <c r="G25" s="69">
        <f>D25+F25</f>
        <v>736292.24213233113</v>
      </c>
      <c r="H25" s="149">
        <f>REPAYE!B35</f>
        <v>679.12381879956854</v>
      </c>
      <c r="I25" s="150"/>
      <c r="J25" s="151">
        <f>REPAYE!B40</f>
        <v>3.8232332697677729E-3</v>
      </c>
      <c r="K25" s="152"/>
      <c r="L25" s="160">
        <f>REPAYE!I37</f>
        <v>413064.39497814502</v>
      </c>
      <c r="M25" s="161"/>
    </row>
    <row r="26" spans="2:27" x14ac:dyDescent="0.25">
      <c r="B26" s="78" t="s">
        <v>40</v>
      </c>
      <c r="C26" s="79"/>
      <c r="D26" s="80">
        <f>'10 Yr'!B128</f>
        <v>783481.04281818017</v>
      </c>
      <c r="E26" s="82" t="s">
        <v>41</v>
      </c>
      <c r="F26" s="82" t="s">
        <v>41</v>
      </c>
      <c r="G26" s="81">
        <f>'10 Yr'!B128</f>
        <v>783481.04281818017</v>
      </c>
      <c r="H26" s="153" t="s">
        <v>41</v>
      </c>
      <c r="I26" s="128"/>
      <c r="J26" s="154">
        <f>'10 Yr'!A131</f>
        <v>6.4999999999999364E-2</v>
      </c>
      <c r="K26" s="155"/>
      <c r="L26" s="162">
        <f>'10 Yr'!B130</f>
        <v>676155.58584858477</v>
      </c>
      <c r="M26" s="163"/>
    </row>
    <row r="27" spans="2:27" x14ac:dyDescent="0.25">
      <c r="B27" s="70" t="s">
        <v>42</v>
      </c>
      <c r="C27" s="71"/>
      <c r="D27" s="72">
        <f>'30 Yr'!B368</f>
        <v>1308380.8086304313</v>
      </c>
      <c r="E27" s="73" t="s">
        <v>41</v>
      </c>
      <c r="F27" s="73" t="s">
        <v>41</v>
      </c>
      <c r="G27" s="74">
        <f>'30 Yr'!B368</f>
        <v>1308380.8086304313</v>
      </c>
      <c r="H27" s="156" t="s">
        <v>41</v>
      </c>
      <c r="I27" s="157"/>
      <c r="J27" s="158">
        <f>'30 Yr'!B371</f>
        <v>6.49999999999996E-2</v>
      </c>
      <c r="K27" s="159"/>
      <c r="L27" s="164">
        <f>'30 Yr'!B370</f>
        <v>862038.98547536554</v>
      </c>
      <c r="M27" s="165"/>
    </row>
  </sheetData>
  <mergeCells count="24">
    <mergeCell ref="L23:M23"/>
    <mergeCell ref="L24:M24"/>
    <mergeCell ref="L25:M25"/>
    <mergeCell ref="L26:M26"/>
    <mergeCell ref="L27:M27"/>
    <mergeCell ref="H25:I25"/>
    <mergeCell ref="J25:K25"/>
    <mergeCell ref="H26:I26"/>
    <mergeCell ref="J26:K26"/>
    <mergeCell ref="H27:I27"/>
    <mergeCell ref="J27:K27"/>
    <mergeCell ref="B7:C7"/>
    <mergeCell ref="B13:AA13"/>
    <mergeCell ref="E7:G7"/>
    <mergeCell ref="E10:F10"/>
    <mergeCell ref="H22:I22"/>
    <mergeCell ref="L22:M22"/>
    <mergeCell ref="B20:M20"/>
    <mergeCell ref="B21:M21"/>
    <mergeCell ref="H24:I24"/>
    <mergeCell ref="J22:K22"/>
    <mergeCell ref="J24:K24"/>
    <mergeCell ref="H23:I23"/>
    <mergeCell ref="J23:K2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3:E28"/>
  <sheetViews>
    <sheetView workbookViewId="0">
      <selection activeCell="K28" sqref="K28"/>
    </sheetView>
  </sheetViews>
  <sheetFormatPr defaultRowHeight="15" x14ac:dyDescent="0.25"/>
  <cols>
    <col min="3" max="3" width="18.28515625" bestFit="1" customWidth="1"/>
    <col min="4" max="4" width="22.140625" bestFit="1" customWidth="1"/>
    <col min="5" max="5" width="19.85546875" bestFit="1" customWidth="1"/>
  </cols>
  <sheetData>
    <row r="3" spans="3:5" x14ac:dyDescent="0.25">
      <c r="C3" t="s">
        <v>99</v>
      </c>
      <c r="D3" t="s">
        <v>100</v>
      </c>
      <c r="E3" t="s">
        <v>101</v>
      </c>
    </row>
    <row r="4" spans="3:5" x14ac:dyDescent="0.25">
      <c r="C4" s="43">
        <v>35000</v>
      </c>
      <c r="D4" s="43">
        <v>17500</v>
      </c>
      <c r="E4" s="43">
        <v>35000</v>
      </c>
    </row>
    <row r="5" spans="3:5" x14ac:dyDescent="0.25">
      <c r="C5" s="43">
        <v>65227.697500000002</v>
      </c>
      <c r="D5" s="43">
        <v>33409.232499999998</v>
      </c>
      <c r="E5" s="43">
        <v>66818.464999999997</v>
      </c>
    </row>
    <row r="6" spans="3:5" x14ac:dyDescent="0.25">
      <c r="C6" s="43">
        <v>88037.225925000006</v>
      </c>
      <c r="D6" s="43">
        <v>46845.741974999997</v>
      </c>
      <c r="E6" s="43">
        <v>93691.483949999994</v>
      </c>
    </row>
    <row r="7" spans="3:5" x14ac:dyDescent="0.25">
      <c r="C7" s="43">
        <v>109431.04020275001</v>
      </c>
      <c r="D7" s="43">
        <v>59810.346734249993</v>
      </c>
      <c r="E7" s="43">
        <v>119620.69346849999</v>
      </c>
    </row>
    <row r="8" spans="3:5" x14ac:dyDescent="0.25">
      <c r="C8" s="43">
        <v>130161.66890883251</v>
      </c>
      <c r="D8" s="43">
        <v>72553.889636277498</v>
      </c>
      <c r="E8" s="43">
        <v>145107.779272555</v>
      </c>
    </row>
    <row r="9" spans="3:5" x14ac:dyDescent="0.25">
      <c r="C9" s="43">
        <v>150119.21647609747</v>
      </c>
      <c r="D9" s="43">
        <v>85039.738825365814</v>
      </c>
      <c r="E9" s="43">
        <v>170079.47765073163</v>
      </c>
    </row>
    <row r="10" spans="3:5" x14ac:dyDescent="0.25">
      <c r="C10" s="43">
        <v>169263.24047038041</v>
      </c>
      <c r="D10" s="43">
        <v>97254.413490126783</v>
      </c>
      <c r="E10" s="43">
        <v>194508.82698025357</v>
      </c>
    </row>
    <row r="11" spans="3:5" x14ac:dyDescent="0.25">
      <c r="C11" s="43">
        <v>187551.22268449183</v>
      </c>
      <c r="D11" s="43">
        <v>109183.74089483058</v>
      </c>
      <c r="E11" s="43">
        <v>218367.48178966116</v>
      </c>
    </row>
    <row r="12" spans="3:5" x14ac:dyDescent="0.25">
      <c r="C12" s="43">
        <v>204938.46374002658</v>
      </c>
      <c r="D12" s="43">
        <v>120812.82124667551</v>
      </c>
      <c r="E12" s="43">
        <v>241625.64249335101</v>
      </c>
    </row>
    <row r="13" spans="3:5" x14ac:dyDescent="0.25">
      <c r="C13" s="43">
        <v>221377.97237097737</v>
      </c>
      <c r="D13" s="43">
        <v>132125.99079032577</v>
      </c>
      <c r="E13" s="43">
        <v>264251.98158065154</v>
      </c>
    </row>
    <row r="14" spans="3:5" x14ac:dyDescent="0.25">
      <c r="C14" s="43">
        <v>236820.34912179419</v>
      </c>
      <c r="D14" s="43">
        <v>143106.78304059803</v>
      </c>
      <c r="E14" s="43">
        <v>286213.56608119607</v>
      </c>
    </row>
    <row r="15" spans="3:5" x14ac:dyDescent="0.25">
      <c r="C15" s="43">
        <v>251213.66417911989</v>
      </c>
      <c r="D15" s="43">
        <v>153425.18811032458</v>
      </c>
      <c r="E15" s="43">
        <v>307475.7761194132</v>
      </c>
    </row>
    <row r="16" spans="3:5" x14ac:dyDescent="0.25">
      <c r="C16" s="43">
        <v>264503.32904234895</v>
      </c>
      <c r="D16" s="43">
        <v>163688.40973140093</v>
      </c>
      <c r="E16" s="43">
        <v>328002.21936156589</v>
      </c>
    </row>
    <row r="17" spans="3:5" x14ac:dyDescent="0.25">
      <c r="C17" s="43">
        <v>276631.96172336768</v>
      </c>
      <c r="D17" s="43">
        <v>173564.62062507382</v>
      </c>
      <c r="E17" s="43">
        <v>347754.64114891167</v>
      </c>
    </row>
    <row r="18" spans="3:5" x14ac:dyDescent="0.25">
      <c r="C18" s="43">
        <v>287539.24515030434</v>
      </c>
      <c r="D18" s="43">
        <v>183033.71510071936</v>
      </c>
      <c r="E18" s="43">
        <v>366692.83010020282</v>
      </c>
    </row>
    <row r="19" spans="3:5" x14ac:dyDescent="0.25">
      <c r="C19" s="43">
        <v>297161.77843381092</v>
      </c>
      <c r="D19" s="43">
        <v>192074.55952855488</v>
      </c>
      <c r="E19" s="43">
        <v>384774.51895587385</v>
      </c>
    </row>
    <row r="20" spans="3:5" x14ac:dyDescent="0.25">
      <c r="C20" s="43">
        <v>305432.92063727253</v>
      </c>
      <c r="D20" s="43">
        <v>200664.94026304208</v>
      </c>
      <c r="E20" s="43">
        <v>401955.28042484826</v>
      </c>
    </row>
    <row r="21" spans="3:5" x14ac:dyDescent="0.25">
      <c r="C21" s="43">
        <v>312282.62667436036</v>
      </c>
      <c r="D21" s="43">
        <v>208781.50894207135</v>
      </c>
      <c r="E21" s="43">
        <v>418188.41778290679</v>
      </c>
    </row>
    <row r="22" spans="3:5" x14ac:dyDescent="0.25">
      <c r="C22" s="43">
        <v>317637.27493845933</v>
      </c>
      <c r="D22" s="43">
        <v>216399.72503010434</v>
      </c>
      <c r="E22" s="43">
        <v>433424.84995897277</v>
      </c>
    </row>
    <row r="23" spans="3:5" x14ac:dyDescent="0.25">
      <c r="C23" s="43">
        <v>321419.48624867469</v>
      </c>
      <c r="D23" s="43">
        <v>223493.79546684277</v>
      </c>
      <c r="E23" s="43">
        <v>447612.99083244964</v>
      </c>
    </row>
    <row r="24" spans="3:5" x14ac:dyDescent="0.25">
      <c r="C24" s="43">
        <v>323547.93367629952</v>
      </c>
      <c r="D24" s="43">
        <v>230036.61127605106</v>
      </c>
    </row>
    <row r="25" spans="3:5" x14ac:dyDescent="0.25">
      <c r="C25" s="43">
        <v>323937.14279376133</v>
      </c>
      <c r="D25" s="43">
        <v>235999.68098187167</v>
      </c>
    </row>
    <row r="26" spans="3:5" x14ac:dyDescent="0.25">
      <c r="C26" s="43">
        <v>322497.28186510567</v>
      </c>
      <c r="D26" s="43">
        <v>241353.06067231979</v>
      </c>
    </row>
    <row r="27" spans="3:5" x14ac:dyDescent="0.25">
      <c r="C27" s="43">
        <v>319133.94147296692</v>
      </c>
      <c r="D27" s="43">
        <v>246065.28054160686</v>
      </c>
    </row>
    <row r="28" spans="3:5" x14ac:dyDescent="0.25">
      <c r="C28" s="43">
        <v>313747.90305165941</v>
      </c>
      <c r="D28" s="43">
        <v>250103.26773450436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9"/>
  <sheetViews>
    <sheetView showGridLines="0" showRowColHeaders="0" topLeftCell="A4" zoomScaleNormal="100" workbookViewId="0">
      <selection activeCell="B35" sqref="B35:B40"/>
    </sheetView>
  </sheetViews>
  <sheetFormatPr defaultRowHeight="15" x14ac:dyDescent="0.25"/>
  <cols>
    <col min="1" max="1" width="31.42578125" bestFit="1" customWidth="1"/>
    <col min="2" max="2" width="26.85546875" bestFit="1" customWidth="1"/>
    <col min="3" max="3" width="18.5703125" bestFit="1" customWidth="1"/>
    <col min="4" max="4" width="22.28515625" bestFit="1" customWidth="1"/>
    <col min="5" max="5" width="19.5703125" bestFit="1" customWidth="1"/>
    <col min="6" max="6" width="14.85546875" bestFit="1" customWidth="1"/>
    <col min="7" max="7" width="16.140625" bestFit="1" customWidth="1"/>
    <col min="8" max="8" width="14.28515625" bestFit="1" customWidth="1"/>
    <col min="9" max="9" width="18.28515625" bestFit="1" customWidth="1"/>
  </cols>
  <sheetData>
    <row r="1" spans="1:9" ht="19.5" x14ac:dyDescent="0.35">
      <c r="A1" s="166" t="s">
        <v>43</v>
      </c>
      <c r="B1" s="166"/>
      <c r="C1" s="166"/>
      <c r="D1" s="166"/>
      <c r="E1" s="166"/>
      <c r="F1" s="166"/>
      <c r="G1" s="166"/>
      <c r="H1" s="166"/>
      <c r="I1" s="166"/>
    </row>
    <row r="2" spans="1:9" ht="20.25" thickBot="1" x14ac:dyDescent="0.4">
      <c r="A2" s="167" t="s">
        <v>56</v>
      </c>
      <c r="B2" s="167"/>
      <c r="C2" s="167"/>
      <c r="D2" s="167"/>
      <c r="E2" s="167"/>
      <c r="F2" s="167"/>
      <c r="G2" s="167"/>
      <c r="H2" s="167"/>
      <c r="I2" s="167"/>
    </row>
    <row r="3" spans="1:9" ht="5.25" customHeight="1" x14ac:dyDescent="0.3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8" t="s">
        <v>57</v>
      </c>
      <c r="B4" s="37">
        <f>'IDR Analysis v2'!C8</f>
        <v>575000</v>
      </c>
      <c r="C4" s="37"/>
      <c r="D4" t="s">
        <v>58</v>
      </c>
      <c r="E4">
        <f>'IDR Analysis v2'!C10</f>
        <v>1</v>
      </c>
    </row>
    <row r="5" spans="1:9" x14ac:dyDescent="0.25">
      <c r="A5" s="18" t="s">
        <v>59</v>
      </c>
      <c r="B5" s="38">
        <f>'IDR Analysis v2'!C9</f>
        <v>6.5000000000000002E-2</v>
      </c>
      <c r="C5" s="38"/>
      <c r="D5" t="s">
        <v>60</v>
      </c>
      <c r="E5" s="34">
        <f>IF(E4=1,B102,IF(E4=2,B103,IF(E4=3,B104,IF(E4=4,B105,IF(E4=5,B106,IF(E4=6,B107,IF(E4=7,B108,IF(E4=8,B109))))))))</f>
        <v>12060</v>
      </c>
    </row>
    <row r="6" spans="1:9" x14ac:dyDescent="0.25">
      <c r="A6" s="18" t="s">
        <v>61</v>
      </c>
      <c r="B6" s="1">
        <f>PMT(B5/12,120,-B4)</f>
        <v>6529.0086901514951</v>
      </c>
      <c r="C6" s="1"/>
    </row>
    <row r="7" spans="1:9" ht="6" customHeight="1" x14ac:dyDescent="0.25">
      <c r="A7" s="18"/>
      <c r="B7" s="1"/>
      <c r="C7" s="1"/>
    </row>
    <row r="8" spans="1:9" x14ac:dyDescent="0.25">
      <c r="A8" s="60" t="s">
        <v>62</v>
      </c>
      <c r="B8" s="60" t="s">
        <v>63</v>
      </c>
      <c r="C8" s="60" t="s">
        <v>64</v>
      </c>
      <c r="D8" s="60" t="s">
        <v>65</v>
      </c>
      <c r="E8" s="60" t="s">
        <v>53</v>
      </c>
      <c r="F8" s="60" t="s">
        <v>66</v>
      </c>
      <c r="G8" s="60" t="s">
        <v>67</v>
      </c>
      <c r="H8" s="60" t="s">
        <v>68</v>
      </c>
      <c r="I8" s="60" t="s">
        <v>69</v>
      </c>
    </row>
    <row r="9" spans="1:9" x14ac:dyDescent="0.25">
      <c r="A9" s="23">
        <v>1</v>
      </c>
      <c r="B9" s="87">
        <f>'IDR Analysis v2'!C$15+'IDR Analysis v2'!C$16</f>
        <v>0</v>
      </c>
      <c r="C9" s="83">
        <f>IF((B9-(E$5*1.5))*0.15/12&lt;0,0)+IF((B9-(E$5*1.5))*0.15/12&gt;0,(B9-E$5*1.5)*0.15/12)</f>
        <v>0</v>
      </c>
      <c r="D9" s="179" t="str">
        <f>IF(C9&lt;=$B$6,"Yes","No! Stop! No!")</f>
        <v>Yes</v>
      </c>
      <c r="E9" s="87">
        <f>($B$4*$B$5)-(C9*12)</f>
        <v>37375</v>
      </c>
      <c r="F9" s="87">
        <f>E9</f>
        <v>37375</v>
      </c>
      <c r="G9" s="88">
        <f>IF($F9&gt;0,$B$4)+IF($F9&lt;=0,$B$4-(I9-($B$4*$B$5)))</f>
        <v>575000</v>
      </c>
      <c r="H9" s="87">
        <f>G9+E9</f>
        <v>612375</v>
      </c>
      <c r="I9" s="89">
        <f>C9*12</f>
        <v>0</v>
      </c>
    </row>
    <row r="10" spans="1:9" x14ac:dyDescent="0.25">
      <c r="A10" s="19">
        <v>2</v>
      </c>
      <c r="B10" s="90">
        <f>'IDR Analysis v2'!D$15+'IDR Analysis v2'!D$16</f>
        <v>50000</v>
      </c>
      <c r="C10" s="84">
        <f>IF((B10-((E$5*1.03)*1.5))*0.15/12&lt;0,0)+IF((B10-((E$5*1.03)*1.5))*0.15/12&gt;0,(B10-(E$5*1.03)*1.5)*0.15/12)</f>
        <v>392.09124999999995</v>
      </c>
      <c r="D10" s="107" t="str">
        <f t="shared" ref="D10:D33" si="0">IF(C10&lt;=$B$6,"Yes","No! Stop! No!")</f>
        <v>Yes</v>
      </c>
      <c r="E10" s="90">
        <f>($B$4*$B$5)-(C10*12)</f>
        <v>32669.904999999999</v>
      </c>
      <c r="F10" s="90">
        <f t="shared" ref="F10:F33" si="1">IF(E10+F9&lt;=0,0)+IF(E10+F9&gt;0,E10+F9)</f>
        <v>70044.904999999999</v>
      </c>
      <c r="G10" s="91">
        <f>IF($F10&gt;0,G9)+IF($F10&lt;=0,$G9-(I10-($G9*$B$5)))</f>
        <v>575000</v>
      </c>
      <c r="H10" s="92">
        <f t="shared" ref="H10:H26" si="2">IF($F10&lt;=0,$G10)+IF($F10&gt;0,$F10+$G10)</f>
        <v>645044.90500000003</v>
      </c>
      <c r="I10" s="93">
        <f t="shared" ref="I10:I33" si="3">C10*12</f>
        <v>4705.0949999999993</v>
      </c>
    </row>
    <row r="11" spans="1:9" x14ac:dyDescent="0.25">
      <c r="A11" s="24">
        <v>3</v>
      </c>
      <c r="B11" s="88">
        <f>'IDR Analysis v2'!E$15+'IDR Analysis v2'!E$16</f>
        <v>100000</v>
      </c>
      <c r="C11" s="85">
        <f>IF((B11-((E$5*(PIL!K$3^2))*1.5))*0.15/12&lt;0,0)+IF((B11-((E$5*(PIL!K$3^2))*1.5))*0.15/12&gt;0,(B11-(E$5*(PIL!K$3^2))*1.5)*0.15/12)</f>
        <v>1010.1039875</v>
      </c>
      <c r="D11" s="83" t="str">
        <f t="shared" si="0"/>
        <v>Yes</v>
      </c>
      <c r="E11" s="88">
        <f>($B$4*$B$5)-(C11*12)</f>
        <v>25253.75215</v>
      </c>
      <c r="F11" s="88">
        <f t="shared" si="1"/>
        <v>95298.657149999999</v>
      </c>
      <c r="G11" s="88">
        <f>IF($F11&gt;0,G10)+IF($F11&lt;=0,$G10-(I11-($G10*$B$5)))</f>
        <v>575000</v>
      </c>
      <c r="H11" s="88">
        <f t="shared" si="2"/>
        <v>670298.65714999998</v>
      </c>
      <c r="I11" s="94">
        <f t="shared" si="3"/>
        <v>12121.24785</v>
      </c>
    </row>
    <row r="12" spans="1:9" x14ac:dyDescent="0.25">
      <c r="A12" s="19">
        <v>4</v>
      </c>
      <c r="B12" s="90">
        <f>'IDR Analysis v2'!F$15+'IDR Analysis v2'!F$16</f>
        <v>110000</v>
      </c>
      <c r="C12" s="84">
        <f>IF((B12-((E$5*(PIL!K$3^3))*1.5))*0.15/12&lt;0,0)+IF((B12-((E$5*(PIL!K$3^3))*1.5))*0.15/12&gt;0,(B12-(E$5*(PIL!K$3^3))*1.5)*0.15/12)</f>
        <v>1127.907107125</v>
      </c>
      <c r="D12" s="107" t="str">
        <f t="shared" si="0"/>
        <v>Yes</v>
      </c>
      <c r="E12" s="90">
        <f t="shared" ref="E12:E33" si="4">($B$4*$B$5)-(C12*12)</f>
        <v>23840.1147145</v>
      </c>
      <c r="F12" s="90">
        <f t="shared" si="1"/>
        <v>119138.7718645</v>
      </c>
      <c r="G12" s="91">
        <f t="shared" ref="G12:G33" si="5">IF($F12&gt;0,G11)+IF($F12&lt;=0,$G11-(I12-($G11*$B$5)))</f>
        <v>575000</v>
      </c>
      <c r="H12" s="92">
        <f t="shared" si="2"/>
        <v>694138.77186450001</v>
      </c>
      <c r="I12" s="93">
        <f t="shared" si="3"/>
        <v>13534.8852855</v>
      </c>
    </row>
    <row r="13" spans="1:9" x14ac:dyDescent="0.25">
      <c r="A13" s="24">
        <v>5</v>
      </c>
      <c r="B13" s="88">
        <f>'IDR Analysis v2'!G15+'IDR Analysis v2'!G16</f>
        <v>120000</v>
      </c>
      <c r="C13" s="85">
        <f>IF((B13-((E$5*(PIL!K$3^4))*1.5))*0.15/12&lt;0,0)+IF((B13-((E$5*(PIL!K$3^4))*1.5))*0.15/12&gt;0,(B13-(E$5*(PIL!K$3^4))*1.5)*0.15/12)</f>
        <v>1245.49432033875</v>
      </c>
      <c r="D13" s="83" t="str">
        <f t="shared" si="0"/>
        <v>Yes</v>
      </c>
      <c r="E13" s="88">
        <f t="shared" si="4"/>
        <v>22429.068155935001</v>
      </c>
      <c r="F13" s="88">
        <f t="shared" si="1"/>
        <v>141567.84002043499</v>
      </c>
      <c r="G13" s="88">
        <f t="shared" si="5"/>
        <v>575000</v>
      </c>
      <c r="H13" s="88">
        <f t="shared" si="2"/>
        <v>716567.84002043493</v>
      </c>
      <c r="I13" s="94">
        <f t="shared" si="3"/>
        <v>14945.931844064999</v>
      </c>
    </row>
    <row r="14" spans="1:9" x14ac:dyDescent="0.25">
      <c r="A14" s="19">
        <v>6</v>
      </c>
      <c r="B14" s="90">
        <f>'IDR Analysis v2'!H15+'IDR Analysis v2'!H16</f>
        <v>125000</v>
      </c>
      <c r="C14" s="84">
        <f>IF((B14-((E$5*(PIL!K$3^5))*1.5))*0.15/12&lt;0,0)+IF((B14-((E$5*(PIL!K$3^5))*1.5))*0.15/12&gt;0,(B14-(E$5*(PIL!K$3^5))*1.5)*0.15/12)</f>
        <v>1300.3591499489123</v>
      </c>
      <c r="D14" s="107" t="str">
        <f t="shared" si="0"/>
        <v>Yes</v>
      </c>
      <c r="E14" s="90">
        <f t="shared" si="4"/>
        <v>21770.690200613051</v>
      </c>
      <c r="F14" s="90">
        <f t="shared" si="1"/>
        <v>163338.53022104804</v>
      </c>
      <c r="G14" s="91">
        <f t="shared" si="5"/>
        <v>575000</v>
      </c>
      <c r="H14" s="92">
        <f t="shared" si="2"/>
        <v>738338.53022104804</v>
      </c>
      <c r="I14" s="93">
        <f t="shared" si="3"/>
        <v>15604.309799386949</v>
      </c>
    </row>
    <row r="15" spans="1:9" x14ac:dyDescent="0.25">
      <c r="A15" s="24">
        <v>7</v>
      </c>
      <c r="B15" s="88">
        <f>'IDR Analysis v2'!I15+'IDR Analysis v2'!I16</f>
        <v>135000</v>
      </c>
      <c r="C15" s="85">
        <f>IF((B15-((E$5*(PIL!K$3^6))*1.5))*0.15/12&lt;0,0)+IF((B15-((E$5*(PIL!K$3^6))*1.5))*0.15/12&gt;0,(B15-(E$5*(PIL!K$3^6))*1.5)*0.15/12)</f>
        <v>1417.4949244473798</v>
      </c>
      <c r="D15" s="83" t="str">
        <f t="shared" si="0"/>
        <v>Yes</v>
      </c>
      <c r="E15" s="88">
        <f t="shared" si="4"/>
        <v>20365.060906631443</v>
      </c>
      <c r="F15" s="88">
        <f t="shared" si="1"/>
        <v>183703.59112767948</v>
      </c>
      <c r="G15" s="88">
        <f t="shared" si="5"/>
        <v>575000</v>
      </c>
      <c r="H15" s="88">
        <f t="shared" si="2"/>
        <v>758703.59112767945</v>
      </c>
      <c r="I15" s="94">
        <f t="shared" si="3"/>
        <v>17009.939093368557</v>
      </c>
    </row>
    <row r="16" spans="1:9" x14ac:dyDescent="0.25">
      <c r="A16" s="19">
        <v>8</v>
      </c>
      <c r="B16" s="90">
        <f>'IDR Analysis v2'!J15+'IDR Analysis v2'!J16</f>
        <v>141750</v>
      </c>
      <c r="C16" s="84">
        <f>IF((B16-((E$5*(PIL!K$3^7))*1.5))*0.15/12&lt;0,0)+IF((B16-((E$5*(PIL!K$3^7))*1.5))*0.15/12&gt;0,(B16-(E$5*(PIL!K$3^7))*1.5)*0.15/12)</f>
        <v>1493.7697721808015</v>
      </c>
      <c r="D16" s="107" t="str">
        <f t="shared" si="0"/>
        <v>Yes</v>
      </c>
      <c r="E16" s="90">
        <f t="shared" si="4"/>
        <v>19449.762733830383</v>
      </c>
      <c r="F16" s="90">
        <f t="shared" si="1"/>
        <v>203153.35386150985</v>
      </c>
      <c r="G16" s="91">
        <f t="shared" si="5"/>
        <v>575000</v>
      </c>
      <c r="H16" s="92">
        <f t="shared" si="2"/>
        <v>778153.35386150982</v>
      </c>
      <c r="I16" s="93">
        <f t="shared" si="3"/>
        <v>17925.237266169617</v>
      </c>
    </row>
    <row r="17" spans="1:9" x14ac:dyDescent="0.25">
      <c r="A17" s="24">
        <v>9</v>
      </c>
      <c r="B17" s="88">
        <f>'IDR Analysis v2'!K15+'IDR Analysis v2'!K16</f>
        <v>148837.5</v>
      </c>
      <c r="C17" s="85">
        <f>IF((B17-((E$5*(PIL!K$3^8))*1.5))*0.15/12&lt;0,0)+IF((B17-((E$5*(PIL!K$3^8))*1.5))*0.15/12&gt;0,(B17-(E$5*(PIL!K$3^8))*1.5)*0.15/12)</f>
        <v>1574.0203653462252</v>
      </c>
      <c r="D17" s="83" t="str">
        <f t="shared" si="0"/>
        <v>Yes</v>
      </c>
      <c r="E17" s="88">
        <f t="shared" si="4"/>
        <v>18486.755615845297</v>
      </c>
      <c r="F17" s="88">
        <f t="shared" si="1"/>
        <v>221640.10947735514</v>
      </c>
      <c r="G17" s="88">
        <f t="shared" si="5"/>
        <v>575000</v>
      </c>
      <c r="H17" s="88">
        <f t="shared" si="2"/>
        <v>796640.10947735514</v>
      </c>
      <c r="I17" s="94">
        <f t="shared" si="3"/>
        <v>18888.244384154703</v>
      </c>
    </row>
    <row r="18" spans="1:9" x14ac:dyDescent="0.25">
      <c r="A18" s="19">
        <v>10</v>
      </c>
      <c r="B18" s="90">
        <f>'IDR Analysis v2'!L15+'IDR Analysis v2'!L16</f>
        <v>156279.375</v>
      </c>
      <c r="C18" s="84">
        <f>IF((B18-((E$5*(PIL!K$3^9))*1.5))*0.15/12&lt;0,0)+IF((B18-((E$5*(PIL!K$3^9))*1.5))*0.15/12&gt;0,(B18-(E$5*(PIL!K$3^9))*1.5)*0.15/12)</f>
        <v>1658.450351306612</v>
      </c>
      <c r="D18" s="107" t="str">
        <f t="shared" si="0"/>
        <v>Yes</v>
      </c>
      <c r="E18" s="90">
        <f t="shared" si="4"/>
        <v>17473.595784320656</v>
      </c>
      <c r="F18" s="90">
        <f t="shared" si="1"/>
        <v>239113.70526167582</v>
      </c>
      <c r="G18" s="91">
        <f t="shared" si="5"/>
        <v>575000</v>
      </c>
      <c r="H18" s="92">
        <f t="shared" si="2"/>
        <v>814113.70526167587</v>
      </c>
      <c r="I18" s="93">
        <f t="shared" si="3"/>
        <v>19901.404215679344</v>
      </c>
    </row>
    <row r="19" spans="1:9" x14ac:dyDescent="0.25">
      <c r="A19" s="24">
        <v>11</v>
      </c>
      <c r="B19" s="88">
        <f>'IDR Analysis v2'!M15+'IDR Analysis v2'!M16</f>
        <v>164093.34375</v>
      </c>
      <c r="C19" s="85">
        <f>IF((B19-((E$5*(PIL!K$3^10))*1.5))*0.15/12&lt;0,0)+IF((B19-((E$5*(PIL!K$3^10))*1.5))*0.15/12&gt;0,(B19-(E$5*(PIL!K$3^10))*1.5)*0.15/12)</f>
        <v>1747.2737055958103</v>
      </c>
      <c r="D19" s="83" t="str">
        <f t="shared" si="0"/>
        <v>Yes</v>
      </c>
      <c r="E19" s="88">
        <f t="shared" si="4"/>
        <v>16407.715532850278</v>
      </c>
      <c r="F19" s="88">
        <f t="shared" si="1"/>
        <v>255521.42079452609</v>
      </c>
      <c r="G19" s="88">
        <f t="shared" si="5"/>
        <v>575000</v>
      </c>
      <c r="H19" s="88">
        <f t="shared" si="2"/>
        <v>830521.42079452612</v>
      </c>
      <c r="I19" s="94">
        <f t="shared" si="3"/>
        <v>20967.284467149722</v>
      </c>
    </row>
    <row r="20" spans="1:9" x14ac:dyDescent="0.25">
      <c r="A20" s="19">
        <v>12</v>
      </c>
      <c r="B20" s="90">
        <f>'IDR Analysis v2'!N15+'IDR Analysis v2'!N16</f>
        <v>172298.01093750002</v>
      </c>
      <c r="C20" s="84">
        <f>IF((B20-((E$5*(PIL!K$3^11))*1.5))*0.15/12&lt;0,0)+IF((B20-((E$5*(PIL!K$3^11))*1.5))*0.15/12&gt;0,(B20-(E$5*(PIL!K$3^11))*1.5)*0.15/12)</f>
        <v>1840.7152527011849</v>
      </c>
      <c r="D20" s="107" t="str">
        <f t="shared" si="0"/>
        <v>Yes</v>
      </c>
      <c r="E20" s="90">
        <f t="shared" si="4"/>
        <v>15286.416967585781</v>
      </c>
      <c r="F20" s="90">
        <f t="shared" si="1"/>
        <v>270807.83776211186</v>
      </c>
      <c r="G20" s="91">
        <f t="shared" si="5"/>
        <v>575000</v>
      </c>
      <c r="H20" s="92">
        <f t="shared" si="2"/>
        <v>845807.8377621118</v>
      </c>
      <c r="I20" s="93">
        <f t="shared" si="3"/>
        <v>22088.583032414219</v>
      </c>
    </row>
    <row r="21" spans="1:9" x14ac:dyDescent="0.25">
      <c r="A21" s="24">
        <v>13</v>
      </c>
      <c r="B21" s="88">
        <f>'IDR Analysis v2'!O15+'IDR Analysis v2'!O16</f>
        <v>180912.91148437501</v>
      </c>
      <c r="C21" s="85">
        <f>IF((B21-((E$5*(PIL!K$3^12))*1.5))*0.15/12&lt;0,0)+IF((B21-((E$5*(PIL!K$3^12))*1.5))*0.15/12&gt;0,(B21-(E$5*(PIL!K$3^12))*1.5)*0.15/12)</f>
        <v>1939.0112130165953</v>
      </c>
      <c r="D21" s="83" t="str">
        <f t="shared" si="0"/>
        <v>Yes</v>
      </c>
      <c r="E21" s="88">
        <f t="shared" si="4"/>
        <v>14106.865443800856</v>
      </c>
      <c r="F21" s="88">
        <f t="shared" si="1"/>
        <v>284914.70320591272</v>
      </c>
      <c r="G21" s="88">
        <f t="shared" si="5"/>
        <v>575000</v>
      </c>
      <c r="H21" s="88">
        <f t="shared" si="2"/>
        <v>859914.70320591272</v>
      </c>
      <c r="I21" s="94">
        <f t="shared" si="3"/>
        <v>23268.134556199144</v>
      </c>
    </row>
    <row r="22" spans="1:9" x14ac:dyDescent="0.25">
      <c r="A22" s="19">
        <v>14</v>
      </c>
      <c r="B22" s="90">
        <f>'IDR Analysis v2'!P15+'IDR Analysis v2'!P16</f>
        <v>189958.55705859378</v>
      </c>
      <c r="C22" s="84">
        <f>IF((B22-((E$5*(PIL!K$3^13))*1.5))*0.15/12&lt;0,0)+IF((B22-((E$5*(PIL!K$3^13))*1.5))*0.15/12&gt;0,(B22-(E$5*(PIL!K$3^13))*1.5)*0.15/12)</f>
        <v>2042.4097772781877</v>
      </c>
      <c r="D22" s="107" t="str">
        <f t="shared" si="0"/>
        <v>Yes</v>
      </c>
      <c r="E22" s="90">
        <f t="shared" si="4"/>
        <v>12866.082672661749</v>
      </c>
      <c r="F22" s="90">
        <f t="shared" si="1"/>
        <v>297780.78587857448</v>
      </c>
      <c r="G22" s="91">
        <f t="shared" si="5"/>
        <v>575000</v>
      </c>
      <c r="H22" s="92">
        <f t="shared" si="2"/>
        <v>872780.78587857448</v>
      </c>
      <c r="I22" s="93">
        <f t="shared" si="3"/>
        <v>24508.917327338251</v>
      </c>
    </row>
    <row r="23" spans="1:9" x14ac:dyDescent="0.25">
      <c r="A23" s="24">
        <v>15</v>
      </c>
      <c r="B23" s="88">
        <f>'IDR Analysis v2'!Q15+'IDR Analysis v2'!Q16</f>
        <v>199456.48491152347</v>
      </c>
      <c r="C23" s="85">
        <f>IF((B23-((E$5*(PIL!K$3^14))*1.5))*0.15/12&lt;0,0)+IF((B23-((E$5*(PIL!K$3^14))*1.5))*0.15/12&gt;0,(B23-(E$5*(PIL!K$3^14))*1.5)*0.15/12)</f>
        <v>2151.1717098611812</v>
      </c>
      <c r="D23" s="83" t="str">
        <f t="shared" si="0"/>
        <v>Yes</v>
      </c>
      <c r="E23" s="88">
        <f t="shared" si="4"/>
        <v>11560.939481665824</v>
      </c>
      <c r="F23" s="88">
        <f t="shared" si="1"/>
        <v>309341.72536024032</v>
      </c>
      <c r="G23" s="88">
        <f t="shared" si="5"/>
        <v>575000</v>
      </c>
      <c r="H23" s="88">
        <f t="shared" si="2"/>
        <v>884341.72536024032</v>
      </c>
      <c r="I23" s="94">
        <f t="shared" si="3"/>
        <v>25814.060518334176</v>
      </c>
    </row>
    <row r="24" spans="1:9" x14ac:dyDescent="0.25">
      <c r="A24" s="19">
        <v>16</v>
      </c>
      <c r="B24" s="90">
        <f>'IDR Analysis v2'!R15+'IDR Analysis v2'!R16</f>
        <v>209429.30915709966</v>
      </c>
      <c r="C24" s="84">
        <f>IF((B24-((E$5*(PIL!K$3^15))*1.5))*0.15/12&lt;0,0)+IF((B24-((E$5*(PIL!K$3^15))*1.5))*0.15/12&gt;0,(B24-(E$5*(PIL!K$3^15))*1.5)*0.15/12)</f>
        <v>2265.5709823848979</v>
      </c>
      <c r="D24" s="107" t="str">
        <f t="shared" si="0"/>
        <v>Yes</v>
      </c>
      <c r="E24" s="90">
        <f t="shared" si="4"/>
        <v>10188.148211381224</v>
      </c>
      <c r="F24" s="90">
        <f t="shared" si="1"/>
        <v>319529.87357162155</v>
      </c>
      <c r="G24" s="91">
        <f t="shared" si="5"/>
        <v>575000</v>
      </c>
      <c r="H24" s="92">
        <f t="shared" si="2"/>
        <v>894529.87357162149</v>
      </c>
      <c r="I24" s="93">
        <f t="shared" si="3"/>
        <v>27186.851788618776</v>
      </c>
    </row>
    <row r="25" spans="1:9" x14ac:dyDescent="0.25">
      <c r="A25" s="24">
        <v>17</v>
      </c>
      <c r="B25" s="88">
        <f>'IDR Analysis v2'!S15+'IDR Analysis v2'!S16</f>
        <v>219900.77461495466</v>
      </c>
      <c r="C25" s="85">
        <f>IF((B25-((E$5*(PIL!K$3^16))*1.5))*0.15/12&lt;0,0)+IF((B25-((E$5*(PIL!K$3^16))*1.5))*0.15/12&gt;0,(B25-(E$5*(PIL!K$3^16))*1.5)*0.15/12)</f>
        <v>2385.8954391457196</v>
      </c>
      <c r="D25" s="83" t="str">
        <f t="shared" si="0"/>
        <v>Yes</v>
      </c>
      <c r="E25" s="88">
        <f t="shared" si="4"/>
        <v>8744.2547302513631</v>
      </c>
      <c r="F25" s="88">
        <f t="shared" si="1"/>
        <v>328274.12830187293</v>
      </c>
      <c r="G25" s="88">
        <f t="shared" si="5"/>
        <v>575000</v>
      </c>
      <c r="H25" s="88">
        <f t="shared" si="2"/>
        <v>903274.12830187287</v>
      </c>
      <c r="I25" s="94">
        <f t="shared" si="3"/>
        <v>28630.745269748637</v>
      </c>
    </row>
    <row r="26" spans="1:9" x14ac:dyDescent="0.25">
      <c r="A26" s="19">
        <v>18</v>
      </c>
      <c r="B26" s="90">
        <f>'IDR Analysis v2'!T15+'IDR Analysis v2'!T16</f>
        <v>230895.81334570239</v>
      </c>
      <c r="C26" s="84">
        <f>IF((B26-((E$5*(PIL!K$3^17))*1.5))*0.15/12&lt;0,0)+IF((B26-((E$5*(PIL!K$3^17))*1.5))*0.15/12&gt;0,(B26-(E$5*(PIL!K$3^17))*1.5)*0.15/12)</f>
        <v>2512.44749597383</v>
      </c>
      <c r="D26" s="107" t="str">
        <f t="shared" si="0"/>
        <v>Yes</v>
      </c>
      <c r="E26" s="90">
        <f t="shared" si="4"/>
        <v>7225.6300483140403</v>
      </c>
      <c r="F26" s="90">
        <f t="shared" si="1"/>
        <v>335499.75835018698</v>
      </c>
      <c r="G26" s="91">
        <f t="shared" si="5"/>
        <v>575000</v>
      </c>
      <c r="H26" s="92">
        <f t="shared" si="2"/>
        <v>910499.75835018698</v>
      </c>
      <c r="I26" s="93">
        <f t="shared" si="3"/>
        <v>30149.36995168596</v>
      </c>
    </row>
    <row r="27" spans="1:9" x14ac:dyDescent="0.25">
      <c r="A27" s="24">
        <v>19</v>
      </c>
      <c r="B27" s="88">
        <f>'IDR Analysis v2'!U15+'IDR Analysis v2'!U16</f>
        <v>242440.60401298752</v>
      </c>
      <c r="C27" s="85">
        <f>IF((B27-((E$5*(PIL!K$3^18))*1.5))*0.15/12&lt;0,0)+IF((B27-((E$5*(PIL!K$3^18))*1.5))*0.15/12&gt;0,(B27-(E$5*(PIL!K$3^18))*1.5)*0.15/12)</f>
        <v>2645.5448741894711</v>
      </c>
      <c r="D27" s="83" t="str">
        <f t="shared" si="0"/>
        <v>Yes</v>
      </c>
      <c r="E27" s="88">
        <f t="shared" si="4"/>
        <v>5628.461509726345</v>
      </c>
      <c r="F27" s="88">
        <f t="shared" si="1"/>
        <v>341128.21985991334</v>
      </c>
      <c r="G27" s="88">
        <f t="shared" si="5"/>
        <v>575000</v>
      </c>
      <c r="H27" s="88">
        <f>IF($F27&lt;=0,$G27)+IF($F27&gt;0,$F27+$G27)</f>
        <v>916128.21985991334</v>
      </c>
      <c r="I27" s="94">
        <f t="shared" si="3"/>
        <v>31746.538490273655</v>
      </c>
    </row>
    <row r="28" spans="1:9" x14ac:dyDescent="0.25">
      <c r="A28" s="19">
        <v>20</v>
      </c>
      <c r="B28" s="90">
        <f>'IDR Analysis v2'!V15+'IDR Analysis v2'!V16</f>
        <v>254562.63421363689</v>
      </c>
      <c r="C28" s="84">
        <f>IF((B28-((E$5*(PIL!K$3^19))*1.5))*0.15/12&lt;0,0)+IF((B28-((E$5*(PIL!K$3^19))*1.5))*0.15/12&gt;0,(B28-(E$5*(PIL!K$3^19))*1.5)*0.15/12)</f>
        <v>2785.5213714184015</v>
      </c>
      <c r="D28" s="180" t="str">
        <f t="shared" si="0"/>
        <v>Yes</v>
      </c>
      <c r="E28" s="90">
        <f t="shared" si="4"/>
        <v>3948.7435429791803</v>
      </c>
      <c r="F28" s="90">
        <f t="shared" si="1"/>
        <v>345076.96340289252</v>
      </c>
      <c r="G28" s="91">
        <f t="shared" si="5"/>
        <v>575000</v>
      </c>
      <c r="H28" s="92">
        <f t="shared" ref="H28:H33" si="6">IF($F28&lt;=0,$G28)+IF($F28&gt;0,$F28+$G28)</f>
        <v>920076.96340289246</v>
      </c>
      <c r="I28" s="93">
        <f t="shared" si="3"/>
        <v>33426.25645702082</v>
      </c>
    </row>
    <row r="29" spans="1:9" x14ac:dyDescent="0.25">
      <c r="A29" s="24">
        <v>21</v>
      </c>
      <c r="B29" s="88">
        <f>'IDR Analysis v2'!W15+'IDR Analysis v2'!W16</f>
        <v>267290.76592431875</v>
      </c>
      <c r="C29" s="85">
        <f>IF((B29-((E$5*(PIL!K$3^20))*1.5))*0.15/12&lt;0,0)+IF((B29-((E$5*(PIL!K$3^20))*1.5))*0.15/12&gt;0,(B29-(E$5*(PIL!K$3^20))*1.5)*0.15/12)</f>
        <v>2932.7276711143636</v>
      </c>
      <c r="D29" s="83" t="str">
        <f t="shared" si="0"/>
        <v>Yes</v>
      </c>
      <c r="E29" s="88">
        <f t="shared" si="4"/>
        <v>2182.2679466276386</v>
      </c>
      <c r="F29" s="88">
        <f t="shared" si="1"/>
        <v>347259.23134952015</v>
      </c>
      <c r="G29" s="88">
        <f t="shared" si="5"/>
        <v>575000</v>
      </c>
      <c r="H29" s="88">
        <f t="shared" si="6"/>
        <v>922259.23134952015</v>
      </c>
      <c r="I29" s="94">
        <f t="shared" si="3"/>
        <v>35192.732053372361</v>
      </c>
    </row>
    <row r="30" spans="1:9" x14ac:dyDescent="0.25">
      <c r="A30" s="22">
        <v>22</v>
      </c>
      <c r="B30" s="90">
        <f>'IDR Analysis v2'!X15+'IDR Analysis v2'!X16</f>
        <v>280655.30422053469</v>
      </c>
      <c r="C30" s="84">
        <f>IF((B30-((E$5*(PIL!K$3^21))*1.5))*0.15/12&lt;0,0)+IF((B30-((E$5*(PIL!K$3^21))*1.5))*0.15/12&gt;0,(B30-(E$5*(PIL!K$3^21))*1.5)*0.15/12)</f>
        <v>3087.5321927288737</v>
      </c>
      <c r="D30" s="84" t="str">
        <f t="shared" si="0"/>
        <v>Yes</v>
      </c>
      <c r="E30" s="90">
        <f t="shared" si="4"/>
        <v>324.61368725351349</v>
      </c>
      <c r="F30" s="90">
        <f t="shared" si="1"/>
        <v>347583.84503677365</v>
      </c>
      <c r="G30" s="91">
        <f t="shared" si="5"/>
        <v>575000</v>
      </c>
      <c r="H30" s="92">
        <f t="shared" si="6"/>
        <v>922583.84503677371</v>
      </c>
      <c r="I30" s="95">
        <f t="shared" si="3"/>
        <v>37050.386312746487</v>
      </c>
    </row>
    <row r="31" spans="1:9" x14ac:dyDescent="0.25">
      <c r="A31" s="24">
        <v>23</v>
      </c>
      <c r="B31" s="88">
        <f>'IDR Analysis v2'!Y15+'IDR Analysis v2'!Y16</f>
        <v>294688.06943156145</v>
      </c>
      <c r="C31" s="85">
        <f>IF((B31-((E$5*(PIL!K$3^22))*1.5))*0.15/12&lt;0,0)+IF((B31-((E$5*(PIL!K$3^22))*1.5))*0.15/12&gt;0,(B31-(E$5*(PIL!K$3^22))*1.5)*0.15/12)</f>
        <v>3250.3219845658746</v>
      </c>
      <c r="D31" s="83" t="str">
        <f t="shared" si="0"/>
        <v>Yes</v>
      </c>
      <c r="E31" s="88">
        <f t="shared" si="4"/>
        <v>-1628.8638147904931</v>
      </c>
      <c r="F31" s="88">
        <f t="shared" si="1"/>
        <v>345954.98122198315</v>
      </c>
      <c r="G31" s="88">
        <f t="shared" si="5"/>
        <v>575000</v>
      </c>
      <c r="H31" s="88">
        <f t="shared" si="6"/>
        <v>920954.98122198321</v>
      </c>
      <c r="I31" s="94">
        <f t="shared" si="3"/>
        <v>39003.863814790493</v>
      </c>
    </row>
    <row r="32" spans="1:9" x14ac:dyDescent="0.25">
      <c r="A32" s="22">
        <v>24</v>
      </c>
      <c r="B32" s="90">
        <f>'IDR Analysis v2'!Z15+'IDR Analysis v2'!Z16</f>
        <v>309422.47290313954</v>
      </c>
      <c r="C32" s="84">
        <f>IF((B32-((E$5*(PIL!K$3^23))*1.5))*0.15/12&lt;0,0)+IF((B32-((E$5*(PIL!K$3^23))*1.5))*0.15/12&gt;0,(B32-(E$5*(PIL!K$3^23))*1.5)*0.15/12)</f>
        <v>3421.5036614607411</v>
      </c>
      <c r="D32" s="84" t="str">
        <f t="shared" si="0"/>
        <v>Yes</v>
      </c>
      <c r="E32" s="90">
        <f t="shared" si="4"/>
        <v>-3683.0439375288915</v>
      </c>
      <c r="F32" s="90">
        <f t="shared" si="1"/>
        <v>342271.93728445424</v>
      </c>
      <c r="G32" s="91">
        <f t="shared" si="5"/>
        <v>575000</v>
      </c>
      <c r="H32" s="92">
        <f t="shared" si="6"/>
        <v>917271.93728445424</v>
      </c>
      <c r="I32" s="95">
        <f t="shared" si="3"/>
        <v>41058.043937528892</v>
      </c>
    </row>
    <row r="33" spans="1:9" x14ac:dyDescent="0.25">
      <c r="A33" s="25">
        <v>25</v>
      </c>
      <c r="B33" s="96">
        <f>'IDR Analysis v2'!AA15+'IDR Analysis v2'!AA16</f>
        <v>324893.59654829651</v>
      </c>
      <c r="C33" s="86">
        <f>IF((B33-((E$5*(PIL!K$3^24))*1.5))*0.15/12&lt;0,0)+IF((B33-((E$5*(PIL!K$3^24))*1.5))*0.15/12&gt;0,(B33-(E$5*(PIL!K$3^24))*1.5)*0.15/12)</f>
        <v>3601.5043895303479</v>
      </c>
      <c r="D33" s="181" t="str">
        <f t="shared" si="0"/>
        <v>Yes</v>
      </c>
      <c r="E33" s="96">
        <f t="shared" si="4"/>
        <v>-5843.0526743641749</v>
      </c>
      <c r="F33" s="96">
        <f t="shared" si="1"/>
        <v>336428.88461009006</v>
      </c>
      <c r="G33" s="96">
        <f t="shared" si="5"/>
        <v>575000</v>
      </c>
      <c r="H33" s="96">
        <f t="shared" si="6"/>
        <v>911428.88461009006</v>
      </c>
      <c r="I33" s="97">
        <f t="shared" si="3"/>
        <v>43218.052674364175</v>
      </c>
    </row>
    <row r="35" spans="1:9" x14ac:dyDescent="0.25">
      <c r="A35" t="s">
        <v>70</v>
      </c>
      <c r="B35" s="100">
        <f>PMT(B36/12,25*12,0,-B37)</f>
        <v>734.64102831158141</v>
      </c>
      <c r="D35" t="s">
        <v>71</v>
      </c>
      <c r="E35" s="99">
        <f>'IDR Analysis v2'!G8</f>
        <v>0.4</v>
      </c>
      <c r="H35" s="13" t="s">
        <v>72</v>
      </c>
      <c r="I35" s="182">
        <f>SUM(I9:I33)</f>
        <v>597946.11538990994</v>
      </c>
    </row>
    <row r="36" spans="1:9" x14ac:dyDescent="0.25">
      <c r="A36" t="s">
        <v>73</v>
      </c>
      <c r="B36" s="101">
        <f>'IDR Analysis v2'!G10</f>
        <v>0.05</v>
      </c>
      <c r="D36" t="s">
        <v>74</v>
      </c>
      <c r="E36" s="100">
        <f>E35*H33</f>
        <v>364571.55384403607</v>
      </c>
      <c r="I36" s="183"/>
    </row>
    <row r="37" spans="1:9" x14ac:dyDescent="0.25">
      <c r="A37" t="s">
        <v>75</v>
      </c>
      <c r="B37" s="98">
        <f>E36*1.2</f>
        <v>437485.86461284326</v>
      </c>
      <c r="H37" s="13" t="s">
        <v>103</v>
      </c>
      <c r="I37" s="98">
        <f>NPV('IDR Analysis v2'!G9,I9:I33)+(PV('IDR Analysis v2'!G9,25,0,-E36))</f>
        <v>551599.38372343336</v>
      </c>
    </row>
    <row r="39" spans="1:9" x14ac:dyDescent="0.25">
      <c r="A39" t="s">
        <v>76</v>
      </c>
      <c r="B39" s="100">
        <f>(B35*300)+I35</f>
        <v>818338.42388338433</v>
      </c>
    </row>
    <row r="40" spans="1:9" x14ac:dyDescent="0.25">
      <c r="A40" t="s">
        <v>77</v>
      </c>
      <c r="B40" s="101">
        <f>RATE(300,B39/300,-B4,0)*12</f>
        <v>3.0036097628653578E-2</v>
      </c>
      <c r="G40" s="1"/>
      <c r="H40" s="1"/>
    </row>
    <row r="100" spans="1:2" x14ac:dyDescent="0.25">
      <c r="A100" s="168" t="s">
        <v>78</v>
      </c>
      <c r="B100" s="168"/>
    </row>
    <row r="101" spans="1:2" x14ac:dyDescent="0.25">
      <c r="A101" s="60" t="s">
        <v>79</v>
      </c>
      <c r="B101" s="60" t="s">
        <v>80</v>
      </c>
    </row>
    <row r="102" spans="1:2" x14ac:dyDescent="0.25">
      <c r="A102" s="58">
        <v>1</v>
      </c>
      <c r="B102" s="30">
        <v>12060</v>
      </c>
    </row>
    <row r="103" spans="1:2" x14ac:dyDescent="0.25">
      <c r="A103" s="58">
        <v>2</v>
      </c>
      <c r="B103" s="30">
        <v>16240</v>
      </c>
    </row>
    <row r="104" spans="1:2" x14ac:dyDescent="0.25">
      <c r="A104" s="58">
        <v>3</v>
      </c>
      <c r="B104" s="30">
        <v>20420</v>
      </c>
    </row>
    <row r="105" spans="1:2" x14ac:dyDescent="0.25">
      <c r="A105" s="58">
        <v>4</v>
      </c>
      <c r="B105" s="30">
        <v>24600</v>
      </c>
    </row>
    <row r="106" spans="1:2" x14ac:dyDescent="0.25">
      <c r="A106" s="58">
        <v>5</v>
      </c>
      <c r="B106" s="30">
        <v>28780</v>
      </c>
    </row>
    <row r="107" spans="1:2" x14ac:dyDescent="0.25">
      <c r="A107" s="58">
        <v>6</v>
      </c>
      <c r="B107" s="30">
        <v>32960</v>
      </c>
    </row>
    <row r="108" spans="1:2" x14ac:dyDescent="0.25">
      <c r="A108" s="58">
        <v>7</v>
      </c>
      <c r="B108" s="30">
        <v>37140</v>
      </c>
    </row>
    <row r="109" spans="1:2" x14ac:dyDescent="0.25">
      <c r="A109" s="60">
        <v>8</v>
      </c>
      <c r="B109" s="31">
        <v>41320</v>
      </c>
    </row>
  </sheetData>
  <mergeCells count="3">
    <mergeCell ref="A1:I1"/>
    <mergeCell ref="A2:I2"/>
    <mergeCell ref="A100:B100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0"/>
  <sheetViews>
    <sheetView showGridLines="0" showRowColHeaders="0" zoomScale="90" zoomScaleNormal="90" workbookViewId="0">
      <selection activeCell="B9" sqref="B9:I36"/>
    </sheetView>
  </sheetViews>
  <sheetFormatPr defaultRowHeight="15" x14ac:dyDescent="0.25"/>
  <cols>
    <col min="1" max="1" width="31" customWidth="1"/>
    <col min="2" max="2" width="26.5703125" customWidth="1"/>
    <col min="3" max="3" width="20.28515625" bestFit="1" customWidth="1"/>
    <col min="4" max="4" width="22.140625" customWidth="1"/>
    <col min="5" max="5" width="19.5703125" bestFit="1" customWidth="1"/>
    <col min="6" max="6" width="14.85546875" bestFit="1" customWidth="1"/>
    <col min="7" max="7" width="18.42578125" customWidth="1"/>
    <col min="8" max="8" width="17.28515625" customWidth="1"/>
    <col min="9" max="9" width="19.28515625" customWidth="1"/>
  </cols>
  <sheetData>
    <row r="1" spans="1:9" ht="19.5" x14ac:dyDescent="0.35">
      <c r="A1" s="33"/>
      <c r="B1" s="33"/>
      <c r="C1" s="33"/>
      <c r="D1" s="32" t="s">
        <v>81</v>
      </c>
      <c r="E1" s="33"/>
      <c r="F1" s="33"/>
      <c r="G1" s="33"/>
      <c r="H1" s="33"/>
      <c r="I1" s="33"/>
    </row>
    <row r="2" spans="1:9" ht="19.5" x14ac:dyDescent="0.35">
      <c r="A2" s="33"/>
      <c r="B2" s="33"/>
      <c r="C2" s="33"/>
      <c r="D2" s="32" t="s">
        <v>82</v>
      </c>
      <c r="E2" s="33"/>
      <c r="F2" s="33"/>
      <c r="G2" s="33"/>
      <c r="H2" s="33"/>
      <c r="I2" s="33"/>
    </row>
    <row r="3" spans="1:9" s="21" customFormat="1" ht="9.75" customHeight="1" x14ac:dyDescent="0.3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8" t="s">
        <v>83</v>
      </c>
      <c r="B4" s="37">
        <f>'IDR Analysis v2'!C8</f>
        <v>575000</v>
      </c>
      <c r="C4" s="37"/>
      <c r="D4" t="s">
        <v>58</v>
      </c>
      <c r="E4">
        <f>'IDR Analysis v2'!C10</f>
        <v>1</v>
      </c>
      <c r="G4" t="s">
        <v>84</v>
      </c>
    </row>
    <row r="5" spans="1:9" x14ac:dyDescent="0.25">
      <c r="A5" s="18" t="s">
        <v>85</v>
      </c>
      <c r="B5" s="38">
        <f>'IDR Analysis v2'!C9</f>
        <v>6.5000000000000002E-2</v>
      </c>
      <c r="C5" s="38"/>
      <c r="D5" t="s">
        <v>60</v>
      </c>
      <c r="E5" s="6">
        <f>IF(E4=1,B103,IF(E4=2,B104,IF(E4=3,B105,IF(E4=4,B106,IF(E4=5,B107,IF(B4=6,B17,IF(E4=7,B109,IF(E4=8,B110))))))))</f>
        <v>12060</v>
      </c>
    </row>
    <row r="6" spans="1:9" x14ac:dyDescent="0.25">
      <c r="A6" s="18" t="s">
        <v>86</v>
      </c>
      <c r="B6" s="1">
        <f>PMT(B5/12,120,-B4)</f>
        <v>6529.0086901514951</v>
      </c>
      <c r="C6" s="1"/>
    </row>
    <row r="7" spans="1:9" ht="9.75" customHeight="1" x14ac:dyDescent="0.25">
      <c r="A7" s="18"/>
      <c r="B7" s="1"/>
      <c r="C7" s="1"/>
    </row>
    <row r="8" spans="1:9" x14ac:dyDescent="0.25">
      <c r="A8" s="60" t="s">
        <v>62</v>
      </c>
      <c r="B8" s="60" t="s">
        <v>63</v>
      </c>
      <c r="C8" s="60" t="s">
        <v>87</v>
      </c>
      <c r="D8" s="60" t="s">
        <v>88</v>
      </c>
      <c r="E8" s="60" t="s">
        <v>53</v>
      </c>
      <c r="F8" s="60" t="s">
        <v>66</v>
      </c>
      <c r="G8" s="60" t="s">
        <v>67</v>
      </c>
      <c r="H8" s="60" t="s">
        <v>68</v>
      </c>
      <c r="I8" s="60" t="s">
        <v>89</v>
      </c>
    </row>
    <row r="9" spans="1:9" x14ac:dyDescent="0.25">
      <c r="A9" s="35">
        <v>1</v>
      </c>
      <c r="B9" s="104">
        <f>'IDR Analysis v2'!C15+'IDR Analysis v2'!C16</f>
        <v>0</v>
      </c>
      <c r="C9" s="102">
        <f t="shared" ref="C9" si="0">IF((B9-(E$5*1.5))*0.1/12&lt;0,0)+IF((B9-(E$5*1.5))*0.1/12&gt;0,(B9-E$5*1.5)*0.1/12)</f>
        <v>0</v>
      </c>
      <c r="D9" s="103" t="str">
        <f>IF(C9&lt;=$B$6,"Yes","No! Stop! No!")</f>
        <v>Yes</v>
      </c>
      <c r="E9" s="104">
        <f>($B$4*$B$5)-(C9*12)</f>
        <v>37375</v>
      </c>
      <c r="F9" s="104">
        <f>E9</f>
        <v>37375</v>
      </c>
      <c r="G9" s="105">
        <f>IF($F9&gt;0,$B$4)+IF($F9&lt;=0,$B$4-(I9-($B$4*$B$5)))</f>
        <v>575000</v>
      </c>
      <c r="H9" s="104">
        <f>G9+E9</f>
        <v>612375</v>
      </c>
      <c r="I9" s="106">
        <f>C9*12</f>
        <v>0</v>
      </c>
    </row>
    <row r="10" spans="1:9" x14ac:dyDescent="0.25">
      <c r="A10" s="19">
        <v>2</v>
      </c>
      <c r="B10" s="90">
        <f>'IDR Analysis v2'!D15+'IDR Analysis v2'!D16</f>
        <v>50000</v>
      </c>
      <c r="C10" s="84">
        <f>IF((B10-((E$5*1.03)*1.5))*0.1/12&lt;0,0)+IF((B10-((E$5*1.03)*1.5))*0.1/12&gt;0,(B10-(E$5*1.03)*1.5)*0.1/12)</f>
        <v>261.39416666666665</v>
      </c>
      <c r="D10" s="107" t="str">
        <f t="shared" ref="D10:D28" si="1">IF(C10&lt;=$B$6,"Yes","No! Stop! No!")</f>
        <v>Yes</v>
      </c>
      <c r="E10" s="91">
        <f>($B$4*$B$5)-(C10*12)</f>
        <v>34238.270000000004</v>
      </c>
      <c r="F10" s="91">
        <f>IF(E10+F9&lt;=0,0)+IF(E10+F9&gt;0,E10+F9)</f>
        <v>71613.27</v>
      </c>
      <c r="G10" s="91">
        <f t="shared" ref="G10:G18" si="2">IF($F10&gt;0,G9)+IF($F10&lt;=0,$G9-(I10-($G9*$B$5)))</f>
        <v>575000</v>
      </c>
      <c r="H10" s="92">
        <f t="shared" ref="H10:H26" si="3">IF($F10&lt;=0,$G11)+IF($F10&gt;0, $F10+$G10)</f>
        <v>646613.27</v>
      </c>
      <c r="I10" s="93">
        <f t="shared" ref="I10:I28" si="4">C10*12</f>
        <v>3136.7299999999996</v>
      </c>
    </row>
    <row r="11" spans="1:9" x14ac:dyDescent="0.25">
      <c r="A11" s="36">
        <v>3</v>
      </c>
      <c r="B11" s="105">
        <f>'IDR Analysis v2'!E$15+'IDR Analysis v2'!E$16</f>
        <v>100000</v>
      </c>
      <c r="C11" s="102">
        <f>IF((B11-((E$5*(PIL!K$3^2))*1.5))*0.1/12&lt;0,0)+IF((B11-((E$5*(PIL!K$3^2))*1.5))*0.1/12&gt;0,(B11-(E$5*(PIL!K$3^2))*1.5)*0.1/12)</f>
        <v>673.40265833333342</v>
      </c>
      <c r="D11" s="102" t="str">
        <f t="shared" si="1"/>
        <v>Yes</v>
      </c>
      <c r="E11" s="105">
        <f>($B$4*$B$5)-(C11*12)</f>
        <v>29294.168099999999</v>
      </c>
      <c r="F11" s="105">
        <f>IF(E11+F10&lt;=0,0)+IF(E11+F10&gt;0,E11+F10)</f>
        <v>100907.4381</v>
      </c>
      <c r="G11" s="105">
        <f t="shared" si="2"/>
        <v>575000</v>
      </c>
      <c r="H11" s="105">
        <f t="shared" si="3"/>
        <v>675907.43810000003</v>
      </c>
      <c r="I11" s="108">
        <f t="shared" si="4"/>
        <v>8080.831900000001</v>
      </c>
    </row>
    <row r="12" spans="1:9" x14ac:dyDescent="0.25">
      <c r="A12" s="19">
        <v>4</v>
      </c>
      <c r="B12" s="92">
        <f>'IDR Analysis v2'!F$15+'IDR Analysis v2'!F$16</f>
        <v>110000</v>
      </c>
      <c r="C12" s="84">
        <f>IF((B12-((E$5*(PIL!K$3^3))*1.5))*0.1/12&lt;0,0)+IF((B12-((E$5*(PIL!K$3^3))*1.5))*0.1/12&gt;0,(B12-(E$5*(PIL!K$3^3))*1.5)*0.1/12)</f>
        <v>751.93807141666673</v>
      </c>
      <c r="D12" s="107" t="str">
        <f t="shared" si="1"/>
        <v>Yes</v>
      </c>
      <c r="E12" s="91">
        <f>($B$4*$B$5)-(C12*12)</f>
        <v>28351.743143</v>
      </c>
      <c r="F12" s="91">
        <f>IF(E12+F11&lt;=0,0)+IF(E12+F11&gt;0,E12+F11)</f>
        <v>129259.181243</v>
      </c>
      <c r="G12" s="91">
        <f t="shared" si="2"/>
        <v>575000</v>
      </c>
      <c r="H12" s="92">
        <f t="shared" si="3"/>
        <v>704259.18124299997</v>
      </c>
      <c r="I12" s="93">
        <f t="shared" si="4"/>
        <v>9023.2568570000003</v>
      </c>
    </row>
    <row r="13" spans="1:9" x14ac:dyDescent="0.25">
      <c r="A13" s="36">
        <v>5</v>
      </c>
      <c r="B13" s="105">
        <f>'IDR Analysis v2'!G$15+'IDR Analysis v2'!G$16</f>
        <v>120000</v>
      </c>
      <c r="C13" s="102">
        <f>IF((B13-((E$5*(PIL!K$3^4))*1.5))*0.1/12&lt;0,0)+IF((B13-((E$5*(PIL!K$3^4))*1.5))*0.1/12&gt;0,(B13-(E$5*(PIL!K$3^4))*1.5)*0.1/12)</f>
        <v>830.32954689250016</v>
      </c>
      <c r="D13" s="102" t="str">
        <f t="shared" si="1"/>
        <v>Yes</v>
      </c>
      <c r="E13" s="105">
        <f>($B$4*$B$5)-(C13*12)</f>
        <v>27411.045437289999</v>
      </c>
      <c r="F13" s="105">
        <f>IF(E13+F12&lt;=0,0)+IF(E13+F12&gt;0,E13+F12)</f>
        <v>156670.22668029001</v>
      </c>
      <c r="G13" s="105">
        <f t="shared" si="2"/>
        <v>575000</v>
      </c>
      <c r="H13" s="105">
        <f t="shared" si="3"/>
        <v>731670.22668028995</v>
      </c>
      <c r="I13" s="108">
        <f t="shared" si="4"/>
        <v>9963.9545627100015</v>
      </c>
    </row>
    <row r="14" spans="1:9" x14ac:dyDescent="0.25">
      <c r="A14" s="19">
        <v>6</v>
      </c>
      <c r="B14" s="92">
        <f>'IDR Analysis v2'!H$15+'IDR Analysis v2'!H$16</f>
        <v>125000</v>
      </c>
      <c r="C14" s="84">
        <f>IF((B14-((E$5*(PIL!K$3^5))*1.5))*0.1/12&lt;0,0)+IF((B14-((E$5*(PIL!K$3^5))*1.5))*0.1/12&gt;0,(B14-(E$5*(PIL!K$3^5))*1.5)*0.1/12)</f>
        <v>866.90609996594173</v>
      </c>
      <c r="D14" s="107" t="str">
        <f t="shared" si="1"/>
        <v>Yes</v>
      </c>
      <c r="E14" s="91">
        <f t="shared" ref="E14:E28" si="5">($B$4*$B$5)-(C14*12)</f>
        <v>26972.1268004087</v>
      </c>
      <c r="F14" s="91">
        <f t="shared" ref="F14:F28" si="6">IF(E14+F13&lt;=0,0)+IF(E14+F13&gt;0,E14+F13)</f>
        <v>183642.35348069872</v>
      </c>
      <c r="G14" s="91">
        <f t="shared" si="2"/>
        <v>575000</v>
      </c>
      <c r="H14" s="92">
        <f t="shared" si="3"/>
        <v>758642.35348069877</v>
      </c>
      <c r="I14" s="93">
        <f t="shared" si="4"/>
        <v>10402.8731995913</v>
      </c>
    </row>
    <row r="15" spans="1:9" x14ac:dyDescent="0.25">
      <c r="A15" s="36">
        <v>7</v>
      </c>
      <c r="B15" s="105">
        <f>'IDR Analysis v2'!I$15+'IDR Analysis v2'!I$16</f>
        <v>135000</v>
      </c>
      <c r="C15" s="102">
        <f>IF((B15-((E$5*(PIL!K$3^6))*1.5))*0.1/12&lt;0,0)+IF((B15-((E$5*(PIL!K$3^6))*1.5))*0.1/12&gt;0,(B15-(E$5*(PIL!K$3^6))*1.5)*0.1/12)</f>
        <v>944.99661629825334</v>
      </c>
      <c r="D15" s="102" t="str">
        <f t="shared" si="1"/>
        <v>Yes</v>
      </c>
      <c r="E15" s="105">
        <f t="shared" si="5"/>
        <v>26035.040604420959</v>
      </c>
      <c r="F15" s="105">
        <f t="shared" si="6"/>
        <v>209677.39408511968</v>
      </c>
      <c r="G15" s="105">
        <f t="shared" si="2"/>
        <v>575000</v>
      </c>
      <c r="H15" s="105">
        <f t="shared" si="3"/>
        <v>784677.39408511971</v>
      </c>
      <c r="I15" s="108">
        <f t="shared" si="4"/>
        <v>11339.959395579041</v>
      </c>
    </row>
    <row r="16" spans="1:9" x14ac:dyDescent="0.25">
      <c r="A16" s="19">
        <v>8</v>
      </c>
      <c r="B16" s="92">
        <f>'IDR Analysis v2'!J$15+'IDR Analysis v2'!J$16</f>
        <v>141750</v>
      </c>
      <c r="C16" s="84">
        <f>IF((B16-((E$5*(PIL!K$3^7))*1.5))*0.1/12&lt;0,0)+IF((B16-((E$5*(PIL!K$3^7))*1.5))*0.1/12&gt;0,(B16-(E$5*(PIL!K$3^7))*1.5)*0.1/12)</f>
        <v>995.84651478720104</v>
      </c>
      <c r="D16" s="107" t="str">
        <f t="shared" si="1"/>
        <v>Yes</v>
      </c>
      <c r="E16" s="91">
        <f t="shared" si="5"/>
        <v>25424.841822553586</v>
      </c>
      <c r="F16" s="91">
        <f t="shared" si="6"/>
        <v>235102.23590767325</v>
      </c>
      <c r="G16" s="91">
        <f t="shared" si="2"/>
        <v>575000</v>
      </c>
      <c r="H16" s="92">
        <f t="shared" si="3"/>
        <v>810102.23590767325</v>
      </c>
      <c r="I16" s="93">
        <f t="shared" si="4"/>
        <v>11950.158177446412</v>
      </c>
    </row>
    <row r="17" spans="1:9" x14ac:dyDescent="0.25">
      <c r="A17" s="36">
        <v>9</v>
      </c>
      <c r="B17" s="105">
        <f>'IDR Analysis v2'!K$15+'IDR Analysis v2'!K$16</f>
        <v>148837.5</v>
      </c>
      <c r="C17" s="102">
        <f>IF((B17-((E$5*(PIL!K$3^8))*1.5))*0.1/12&lt;0,0)+IF((B17-((E$5*(PIL!K$3^8))*1.5))*0.1/12&gt;0,(B17-(E$5*(PIL!K$3^8))*1.5)*0.1/12)</f>
        <v>1049.346910230817</v>
      </c>
      <c r="D17" s="102" t="str">
        <f t="shared" si="1"/>
        <v>Yes</v>
      </c>
      <c r="E17" s="105">
        <f t="shared" si="5"/>
        <v>24782.837077230197</v>
      </c>
      <c r="F17" s="105">
        <f t="shared" si="6"/>
        <v>259885.07298490344</v>
      </c>
      <c r="G17" s="105">
        <f t="shared" si="2"/>
        <v>575000</v>
      </c>
      <c r="H17" s="105">
        <f t="shared" si="3"/>
        <v>834885.07298490347</v>
      </c>
      <c r="I17" s="108">
        <f t="shared" si="4"/>
        <v>12592.162922769803</v>
      </c>
    </row>
    <row r="18" spans="1:9" x14ac:dyDescent="0.25">
      <c r="A18" s="19">
        <v>10</v>
      </c>
      <c r="B18" s="92">
        <f>'IDR Analysis v2'!L$15+'IDR Analysis v2'!L$16</f>
        <v>156279.375</v>
      </c>
      <c r="C18" s="84">
        <f>IF((B18-((E$5*(PIL!K$3^9))*1.5))*0.1/12&lt;0,0)+IF((B18-((E$5*(PIL!K$3^9))*1.5))*0.1/12&gt;0,(B18-(E$5*(PIL!K$3^9))*1.5)*0.1/12)</f>
        <v>1105.6335675377413</v>
      </c>
      <c r="D18" s="107" t="str">
        <f t="shared" si="1"/>
        <v>Yes</v>
      </c>
      <c r="E18" s="91">
        <f t="shared" si="5"/>
        <v>24107.397189547104</v>
      </c>
      <c r="F18" s="91">
        <f t="shared" si="6"/>
        <v>283992.47017445054</v>
      </c>
      <c r="G18" s="91">
        <f t="shared" si="2"/>
        <v>575000</v>
      </c>
      <c r="H18" s="92">
        <f t="shared" si="3"/>
        <v>858992.47017445054</v>
      </c>
      <c r="I18" s="93">
        <f t="shared" si="4"/>
        <v>13267.602810452896</v>
      </c>
    </row>
    <row r="19" spans="1:9" x14ac:dyDescent="0.25">
      <c r="A19" s="36">
        <v>11</v>
      </c>
      <c r="B19" s="105">
        <f>'IDR Analysis v2'!M$15+'IDR Analysis v2'!M$16</f>
        <v>164093.34375</v>
      </c>
      <c r="C19" s="102">
        <f>IF((B19-((E$5*(PIL!K$3^10))*1.5))*0.1/12&lt;0,0)+IF((B19-((E$5*(PIL!K$3^10))*1.5))*0.1/12&gt;0,(B19-(E$5*(PIL!K$3^10))*1.5)*0.1/12)</f>
        <v>1164.8491370638737</v>
      </c>
      <c r="D19" s="102" t="str">
        <f t="shared" si="1"/>
        <v>Yes</v>
      </c>
      <c r="E19" s="105">
        <f t="shared" si="5"/>
        <v>23396.810355233516</v>
      </c>
      <c r="F19" s="105">
        <f t="shared" si="6"/>
        <v>307389.28052968404</v>
      </c>
      <c r="G19" s="105">
        <f t="shared" ref="G19:G26" si="7">IF($F19&gt;0,G18)+IF($F19&lt;=0,$G18-(I19-($G18*$B$5)))</f>
        <v>575000</v>
      </c>
      <c r="H19" s="105">
        <f t="shared" si="3"/>
        <v>882389.28052968404</v>
      </c>
      <c r="I19" s="108">
        <f t="shared" si="4"/>
        <v>13978.189644766484</v>
      </c>
    </row>
    <row r="20" spans="1:9" x14ac:dyDescent="0.25">
      <c r="A20" s="19">
        <v>12</v>
      </c>
      <c r="B20" s="92">
        <f>'IDR Analysis v2'!N$15+'IDR Analysis v2'!N$16</f>
        <v>172298.01093750002</v>
      </c>
      <c r="C20" s="84">
        <f>IF((B20-((E$5*(PIL!K$3^11))*1.5))*0.1/12&lt;0,0)+IF((B20-((E$5*(PIL!K$3^11))*1.5))*0.1/12&gt;0,(B20-(E$5*(PIL!K$3^11))*1.5)*0.1/12)</f>
        <v>1227.1435018007901</v>
      </c>
      <c r="D20" s="107" t="str">
        <f t="shared" si="1"/>
        <v>Yes</v>
      </c>
      <c r="E20" s="91">
        <f t="shared" si="5"/>
        <v>22649.277978390521</v>
      </c>
      <c r="F20" s="91">
        <f t="shared" si="6"/>
        <v>330038.55850807455</v>
      </c>
      <c r="G20" s="91">
        <f t="shared" si="7"/>
        <v>575000</v>
      </c>
      <c r="H20" s="92">
        <f t="shared" si="3"/>
        <v>905038.55850807461</v>
      </c>
      <c r="I20" s="93">
        <f t="shared" si="4"/>
        <v>14725.722021609481</v>
      </c>
    </row>
    <row r="21" spans="1:9" x14ac:dyDescent="0.25">
      <c r="A21" s="36">
        <v>13</v>
      </c>
      <c r="B21" s="105">
        <f>'IDR Analysis v2'!O$15+'IDR Analysis v2'!O$16</f>
        <v>180912.91148437501</v>
      </c>
      <c r="C21" s="102">
        <f>IF((B21-((E$5*(PIL!K$3^12))*1.5))*0.1/12&lt;0,0)+IF((B21-((E$5*(PIL!K$3^12))*1.5))*0.1/12&gt;0,(B21-(E$5*(PIL!K$3^12))*1.5)*0.1/12)</f>
        <v>1292.6741420110636</v>
      </c>
      <c r="D21" s="102" t="str">
        <f t="shared" si="1"/>
        <v>Yes</v>
      </c>
      <c r="E21" s="105">
        <f t="shared" si="5"/>
        <v>21862.910295867237</v>
      </c>
      <c r="F21" s="105">
        <f t="shared" si="6"/>
        <v>351901.4688039418</v>
      </c>
      <c r="G21" s="105">
        <f t="shared" si="7"/>
        <v>575000</v>
      </c>
      <c r="H21" s="105">
        <f t="shared" si="3"/>
        <v>926901.46880394174</v>
      </c>
      <c r="I21" s="108">
        <f t="shared" si="4"/>
        <v>15512.089704132763</v>
      </c>
    </row>
    <row r="22" spans="1:9" x14ac:dyDescent="0.25">
      <c r="A22" s="19">
        <v>14</v>
      </c>
      <c r="B22" s="92">
        <f>'IDR Analysis v2'!P$15+'IDR Analysis v2'!P$16</f>
        <v>189958.55705859378</v>
      </c>
      <c r="C22" s="84">
        <f>IF((B22-((E$5*(PIL!K$3^13))*1.5))*0.1/12&lt;0,0)+IF((B22-((E$5*(PIL!K$3^13))*1.5))*0.1/12&gt;0,(B22-(E$5*(PIL!K$3^13))*1.5)*0.1/12)</f>
        <v>1361.6065181854585</v>
      </c>
      <c r="D22" s="107" t="str">
        <f t="shared" si="1"/>
        <v>Yes</v>
      </c>
      <c r="E22" s="91">
        <f t="shared" si="5"/>
        <v>21035.721781774497</v>
      </c>
      <c r="F22" s="91">
        <f t="shared" si="6"/>
        <v>372937.19058571628</v>
      </c>
      <c r="G22" s="91">
        <f t="shared" si="7"/>
        <v>575000</v>
      </c>
      <c r="H22" s="92">
        <f t="shared" si="3"/>
        <v>947937.19058571628</v>
      </c>
      <c r="I22" s="93">
        <f t="shared" si="4"/>
        <v>16339.278218225503</v>
      </c>
    </row>
    <row r="23" spans="1:9" x14ac:dyDescent="0.25">
      <c r="A23" s="36">
        <v>15</v>
      </c>
      <c r="B23" s="105">
        <f>'IDR Analysis v2'!Q$15+'IDR Analysis v2'!Q$16</f>
        <v>199456.48491152347</v>
      </c>
      <c r="C23" s="102">
        <f>IF((B23-((E$5*(PIL!K$3^14))*1.5))*0.1/12&lt;0,0)+IF((B23-((E$5*(PIL!K$3^14))*1.5))*0.1/12&gt;0,(B23-(E$5*(PIL!K$3^14))*1.5)*0.1/12)</f>
        <v>1434.1144732407877</v>
      </c>
      <c r="D23" s="102" t="str">
        <f t="shared" si="1"/>
        <v>Yes</v>
      </c>
      <c r="E23" s="105">
        <f t="shared" si="5"/>
        <v>20165.626321110547</v>
      </c>
      <c r="F23" s="105">
        <f t="shared" si="6"/>
        <v>393102.8169068268</v>
      </c>
      <c r="G23" s="105">
        <f t="shared" si="7"/>
        <v>575000</v>
      </c>
      <c r="H23" s="105">
        <f t="shared" si="3"/>
        <v>968102.8169068268</v>
      </c>
      <c r="I23" s="108">
        <f t="shared" si="4"/>
        <v>17209.373678889453</v>
      </c>
    </row>
    <row r="24" spans="1:9" x14ac:dyDescent="0.25">
      <c r="A24" s="19">
        <v>16</v>
      </c>
      <c r="B24" s="92">
        <f>'IDR Analysis v2'!R$15+'IDR Analysis v2'!R$16</f>
        <v>209429.30915709966</v>
      </c>
      <c r="C24" s="84">
        <f>IF((B24-((E$5*(PIL!K$3^15))*1.5))*0.1/12&lt;0,0)+IF((B24-((E$5*(PIL!K$3^15))*1.5))*0.1/12&gt;0,(B24-(E$5*(PIL!K$3^15))*1.5)*0.1/12)</f>
        <v>1510.3806549232652</v>
      </c>
      <c r="D24" s="107" t="str">
        <f t="shared" si="1"/>
        <v>Yes</v>
      </c>
      <c r="E24" s="91">
        <f t="shared" si="5"/>
        <v>19250.432140920817</v>
      </c>
      <c r="F24" s="91">
        <f t="shared" si="6"/>
        <v>412353.24904774764</v>
      </c>
      <c r="G24" s="91">
        <f t="shared" si="7"/>
        <v>575000</v>
      </c>
      <c r="H24" s="92">
        <f t="shared" si="3"/>
        <v>987353.24904774758</v>
      </c>
      <c r="I24" s="93">
        <f t="shared" si="4"/>
        <v>18124.567859079183</v>
      </c>
    </row>
    <row r="25" spans="1:9" x14ac:dyDescent="0.25">
      <c r="A25" s="36">
        <v>17</v>
      </c>
      <c r="B25" s="105">
        <f>'IDR Analysis v2'!S$15+'IDR Analysis v2'!S$16</f>
        <v>219900.77461495466</v>
      </c>
      <c r="C25" s="102">
        <f>IF((B25-((E$5*(PIL!K$3^16))*1.5))*0.1/12&lt;0,0)+IF((B25-((E$5*(PIL!K$3^16))*1.5))*0.1/12&gt;0,(B25-(E$5*(PIL!K$3^16))*1.5)*0.1/12)</f>
        <v>1590.59695943048</v>
      </c>
      <c r="D25" s="102" t="str">
        <f t="shared" si="1"/>
        <v>Yes</v>
      </c>
      <c r="E25" s="105">
        <f t="shared" si="5"/>
        <v>18287.83648683424</v>
      </c>
      <c r="F25" s="105">
        <f t="shared" si="6"/>
        <v>430641.08553458186</v>
      </c>
      <c r="G25" s="105">
        <f t="shared" si="7"/>
        <v>575000</v>
      </c>
      <c r="H25" s="105">
        <f t="shared" si="3"/>
        <v>1005641.0855345819</v>
      </c>
      <c r="I25" s="108">
        <f t="shared" si="4"/>
        <v>19087.16351316576</v>
      </c>
    </row>
    <row r="26" spans="1:9" x14ac:dyDescent="0.25">
      <c r="A26" s="19">
        <v>18</v>
      </c>
      <c r="B26" s="92">
        <f>'IDR Analysis v2'!T$15+'IDR Analysis v2'!T$16</f>
        <v>230895.81334570239</v>
      </c>
      <c r="C26" s="84">
        <f>IF((B26-((E$5*(PIL!K$3^17))*1.5))*0.1/12&lt;0,0)+IF((B26-((E$5*(PIL!K$3^17))*1.5))*0.1/12&gt;0,(B26-(E$5*(PIL!K$3^17))*1.5)*0.1/12)</f>
        <v>1674.9649973158869</v>
      </c>
      <c r="D26" s="107" t="str">
        <f t="shared" si="1"/>
        <v>Yes</v>
      </c>
      <c r="E26" s="91">
        <f t="shared" si="5"/>
        <v>17275.420032209357</v>
      </c>
      <c r="F26" s="91">
        <f t="shared" si="6"/>
        <v>447916.50556679122</v>
      </c>
      <c r="G26" s="91">
        <f t="shared" si="7"/>
        <v>575000</v>
      </c>
      <c r="H26" s="92">
        <f t="shared" si="3"/>
        <v>1022916.5055667912</v>
      </c>
      <c r="I26" s="93">
        <f t="shared" si="4"/>
        <v>20099.579967790643</v>
      </c>
    </row>
    <row r="27" spans="1:9" x14ac:dyDescent="0.25">
      <c r="A27" s="36">
        <v>19</v>
      </c>
      <c r="B27" s="105">
        <f>'IDR Analysis v2'!U$15+'IDR Analysis v2'!U$16</f>
        <v>242440.60401298752</v>
      </c>
      <c r="C27" s="102">
        <f>IF((B27-((E$5*(PIL!K$3^18))*1.5))*0.1/12&lt;0,0)+IF((B27-((E$5*(PIL!K$3^18))*1.5))*0.1/12&gt;0,(B27-(E$5*(PIL!K$3^18))*1.5)*0.1/12)</f>
        <v>1763.6965827929807</v>
      </c>
      <c r="D27" s="102" t="str">
        <f t="shared" si="1"/>
        <v>Yes</v>
      </c>
      <c r="E27" s="105">
        <f t="shared" si="5"/>
        <v>16210.641006484231</v>
      </c>
      <c r="F27" s="105">
        <f t="shared" si="6"/>
        <v>464127.14657327544</v>
      </c>
      <c r="G27" s="105">
        <f>IF($F27&gt;0,G26)+IF($F27&lt;=0,$G26-(I27-($G26*$B$5)))</f>
        <v>575000</v>
      </c>
      <c r="H27" s="105">
        <f>IF($F27&lt;=0,$G28)+IF($F27&gt;0, $F27+$G27)</f>
        <v>1039127.1465732754</v>
      </c>
      <c r="I27" s="108">
        <f t="shared" si="4"/>
        <v>21164.358993515769</v>
      </c>
    </row>
    <row r="28" spans="1:9" x14ac:dyDescent="0.25">
      <c r="A28" s="59">
        <v>20</v>
      </c>
      <c r="B28" s="112">
        <f>'IDR Analysis v2'!V$15+'IDR Analysis v2'!V$16</f>
        <v>254562.63421363689</v>
      </c>
      <c r="C28" s="109">
        <f>IF((B28-((E$5*(PIL!K3^19))*1.5))*0.1/12&lt;0,0)+IF((B28-((E$5*(PIL!K3^19))*1.5))*0.1/12&gt;0,(B28-(E$5*(PIL!K3^19))*1.5)*0.1/12)</f>
        <v>1857.014247612268</v>
      </c>
      <c r="D28" s="110" t="str">
        <f t="shared" si="1"/>
        <v>Yes</v>
      </c>
      <c r="E28" s="111">
        <f t="shared" si="5"/>
        <v>15090.829028652784</v>
      </c>
      <c r="F28" s="111">
        <f t="shared" si="6"/>
        <v>479217.97560192825</v>
      </c>
      <c r="G28" s="111">
        <f>IF($F28&gt;0,G27)+IF($F28&lt;=0,$G27-(I28-($G27*$B$5)))</f>
        <v>575000</v>
      </c>
      <c r="H28" s="112">
        <f>IF($F28&lt;0,$G29)+IF($F28&gt;=0, $F28+$G28)</f>
        <v>1054217.9756019283</v>
      </c>
      <c r="I28" s="113">
        <f t="shared" si="4"/>
        <v>22284.170971347216</v>
      </c>
    </row>
    <row r="29" spans="1:9" x14ac:dyDescent="0.25">
      <c r="B29" s="115"/>
      <c r="C29" s="115"/>
      <c r="D29" s="115"/>
      <c r="E29" s="115"/>
      <c r="F29" s="115"/>
      <c r="G29" s="115"/>
      <c r="H29" s="115"/>
      <c r="I29" s="115"/>
    </row>
    <row r="30" spans="1:9" x14ac:dyDescent="0.25">
      <c r="A30" t="s">
        <v>70</v>
      </c>
      <c r="B30" s="98">
        <f>PMT(B31/12,240,0,-B32)</f>
        <v>1231.1026250386651</v>
      </c>
      <c r="C30" s="115"/>
      <c r="D30" s="115" t="s">
        <v>71</v>
      </c>
      <c r="E30" s="99">
        <f>'IDR Analysis v2'!G8</f>
        <v>0.4</v>
      </c>
      <c r="F30" s="115"/>
      <c r="G30" s="184" t="s">
        <v>90</v>
      </c>
      <c r="H30" s="184"/>
      <c r="I30" s="114">
        <f>SUM(I9:I28)</f>
        <v>268282.02439807169</v>
      </c>
    </row>
    <row r="31" spans="1:9" x14ac:dyDescent="0.25">
      <c r="A31" t="s">
        <v>73</v>
      </c>
      <c r="B31" s="101">
        <f>'IDR Analysis v2'!G10</f>
        <v>0.05</v>
      </c>
      <c r="C31" s="115"/>
      <c r="D31" s="115" t="s">
        <v>91</v>
      </c>
      <c r="E31" s="100">
        <f>H28*E30</f>
        <v>421687.19024077134</v>
      </c>
      <c r="F31" s="115"/>
      <c r="G31" s="185"/>
      <c r="H31" s="185"/>
      <c r="I31" s="114"/>
    </row>
    <row r="32" spans="1:9" x14ac:dyDescent="0.25">
      <c r="A32" t="s">
        <v>75</v>
      </c>
      <c r="B32" s="98">
        <f>E31*1.2</f>
        <v>506024.62828892557</v>
      </c>
      <c r="C32" s="115"/>
      <c r="D32" s="115"/>
      <c r="E32" s="100"/>
      <c r="F32" s="115"/>
      <c r="G32" s="115"/>
      <c r="H32" s="186" t="s">
        <v>104</v>
      </c>
      <c r="I32" s="98">
        <f>NPV('IDR Analysis v2'!G9,I9:I28)+(PV('IDR Analysis v2'!G9,20,0,-E31))</f>
        <v>419225.89125156717</v>
      </c>
    </row>
    <row r="33" spans="1:9" x14ac:dyDescent="0.25">
      <c r="B33" s="115"/>
      <c r="C33" s="115"/>
      <c r="D33" s="115"/>
      <c r="E33" s="115"/>
      <c r="F33" s="115"/>
      <c r="G33" s="115"/>
      <c r="H33" s="115"/>
      <c r="I33" s="114"/>
    </row>
    <row r="34" spans="1:9" x14ac:dyDescent="0.25">
      <c r="B34" s="100"/>
      <c r="C34" s="115"/>
      <c r="D34" s="115"/>
      <c r="E34" s="115"/>
      <c r="F34" s="115"/>
      <c r="G34" s="115"/>
      <c r="H34" s="115"/>
      <c r="I34" s="115"/>
    </row>
    <row r="35" spans="1:9" x14ac:dyDescent="0.25">
      <c r="A35" t="s">
        <v>76</v>
      </c>
      <c r="B35" s="100">
        <f>(B30*240)+I30</f>
        <v>563746.65440735128</v>
      </c>
      <c r="C35" s="115"/>
      <c r="D35" s="115"/>
      <c r="E35" s="115"/>
      <c r="F35" s="115"/>
      <c r="G35" s="115"/>
      <c r="H35" s="115"/>
      <c r="I35" s="115"/>
    </row>
    <row r="36" spans="1:9" x14ac:dyDescent="0.25">
      <c r="A36" t="s">
        <v>77</v>
      </c>
      <c r="B36" s="116">
        <f>RATE(240,B35/240,-B4,0)*12</f>
        <v>-1.9617584048826544E-3</v>
      </c>
      <c r="C36" s="115"/>
      <c r="D36" s="115"/>
      <c r="E36" s="115"/>
      <c r="F36" s="115"/>
      <c r="G36" s="115"/>
      <c r="H36" s="115"/>
      <c r="I36" s="115"/>
    </row>
    <row r="101" spans="1:2" x14ac:dyDescent="0.25">
      <c r="A101" s="168" t="s">
        <v>78</v>
      </c>
      <c r="B101" s="168"/>
    </row>
    <row r="102" spans="1:2" x14ac:dyDescent="0.25">
      <c r="A102" s="60" t="s">
        <v>79</v>
      </c>
      <c r="B102" s="60" t="s">
        <v>80</v>
      </c>
    </row>
    <row r="103" spans="1:2" x14ac:dyDescent="0.25">
      <c r="A103" s="58">
        <v>1</v>
      </c>
      <c r="B103" s="30">
        <v>12060</v>
      </c>
    </row>
    <row r="104" spans="1:2" x14ac:dyDescent="0.25">
      <c r="A104" s="58">
        <v>2</v>
      </c>
      <c r="B104" s="30">
        <v>16240</v>
      </c>
    </row>
    <row r="105" spans="1:2" x14ac:dyDescent="0.25">
      <c r="A105" s="58">
        <v>3</v>
      </c>
      <c r="B105" s="30">
        <v>20420</v>
      </c>
    </row>
    <row r="106" spans="1:2" x14ac:dyDescent="0.25">
      <c r="A106" s="58">
        <v>4</v>
      </c>
      <c r="B106" s="30">
        <v>24600</v>
      </c>
    </row>
    <row r="107" spans="1:2" x14ac:dyDescent="0.25">
      <c r="A107" s="58">
        <v>5</v>
      </c>
      <c r="B107" s="30">
        <v>28780</v>
      </c>
    </row>
    <row r="108" spans="1:2" x14ac:dyDescent="0.25">
      <c r="A108" s="58">
        <v>6</v>
      </c>
      <c r="B108" s="30">
        <v>32960</v>
      </c>
    </row>
    <row r="109" spans="1:2" x14ac:dyDescent="0.25">
      <c r="A109" s="58">
        <v>7</v>
      </c>
      <c r="B109" s="30">
        <v>37140</v>
      </c>
    </row>
    <row r="110" spans="1:2" x14ac:dyDescent="0.25">
      <c r="A110" s="60">
        <v>8</v>
      </c>
      <c r="B110" s="31">
        <v>41320</v>
      </c>
    </row>
  </sheetData>
  <mergeCells count="2">
    <mergeCell ref="G30:H30"/>
    <mergeCell ref="A101:B101"/>
  </mergeCells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9"/>
  <sheetViews>
    <sheetView showGridLines="0" zoomScale="90" zoomScaleNormal="90" workbookViewId="0">
      <selection activeCell="M20" sqref="M20"/>
    </sheetView>
  </sheetViews>
  <sheetFormatPr defaultRowHeight="15" x14ac:dyDescent="0.25"/>
  <cols>
    <col min="1" max="1" width="31.42578125" bestFit="1" customWidth="1"/>
    <col min="2" max="2" width="26.85546875" bestFit="1" customWidth="1"/>
    <col min="3" max="3" width="20.7109375" bestFit="1" customWidth="1"/>
    <col min="4" max="4" width="24.42578125" bestFit="1" customWidth="1"/>
    <col min="5" max="5" width="19.5703125" bestFit="1" customWidth="1"/>
    <col min="6" max="6" width="14.85546875" bestFit="1" customWidth="1"/>
    <col min="7" max="7" width="16.140625" bestFit="1" customWidth="1"/>
    <col min="8" max="8" width="11.85546875" bestFit="1" customWidth="1"/>
    <col min="9" max="9" width="20.42578125" bestFit="1" customWidth="1"/>
  </cols>
  <sheetData>
    <row r="1" spans="1:9" ht="19.5" x14ac:dyDescent="0.35">
      <c r="A1" s="169" t="s">
        <v>92</v>
      </c>
      <c r="B1" s="169"/>
      <c r="C1" s="169"/>
      <c r="D1" s="169"/>
      <c r="E1" s="169"/>
      <c r="F1" s="169"/>
      <c r="G1" s="169"/>
      <c r="H1" s="169"/>
      <c r="I1" s="169"/>
    </row>
    <row r="2" spans="1:9" ht="20.25" thickBot="1" x14ac:dyDescent="0.4">
      <c r="A2" s="170" t="s">
        <v>93</v>
      </c>
      <c r="B2" s="170"/>
      <c r="C2" s="170"/>
      <c r="D2" s="170"/>
      <c r="E2" s="170"/>
      <c r="F2" s="170"/>
      <c r="G2" s="170"/>
      <c r="H2" s="170"/>
      <c r="I2" s="170"/>
    </row>
    <row r="3" spans="1:9" ht="19.5" x14ac:dyDescent="0.3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8" t="s">
        <v>57</v>
      </c>
      <c r="B4" s="37">
        <f>'IDR Analysis v2'!C8</f>
        <v>575000</v>
      </c>
      <c r="C4" s="37"/>
      <c r="D4" t="s">
        <v>58</v>
      </c>
      <c r="E4">
        <f>'IDR Analysis v2'!C10</f>
        <v>1</v>
      </c>
    </row>
    <row r="5" spans="1:9" x14ac:dyDescent="0.25">
      <c r="A5" s="18" t="s">
        <v>59</v>
      </c>
      <c r="B5" s="38">
        <f>'IDR Analysis v2'!C9</f>
        <v>6.5000000000000002E-2</v>
      </c>
      <c r="C5" s="38"/>
      <c r="D5" t="s">
        <v>60</v>
      </c>
      <c r="E5" s="34">
        <f>IF(E4=1,B102,IF(E4=2,B103,IF(E4=3,B104,IF(E4=4,B105,IF(E4=5,B106,IF(E4=6,B107,IF(E4=7,B108,IF(E4=8,B109))))))))</f>
        <v>12060</v>
      </c>
    </row>
    <row r="6" spans="1:9" x14ac:dyDescent="0.25">
      <c r="A6" s="18" t="s">
        <v>61</v>
      </c>
      <c r="B6" s="1">
        <f>PMT(B5/12,120,-B4)</f>
        <v>6529.0086901514951</v>
      </c>
      <c r="C6" s="1"/>
    </row>
    <row r="7" spans="1:9" x14ac:dyDescent="0.25">
      <c r="A7" s="18"/>
      <c r="B7" s="1"/>
      <c r="C7" s="1"/>
    </row>
    <row r="8" spans="1:9" x14ac:dyDescent="0.25">
      <c r="A8" s="60" t="s">
        <v>62</v>
      </c>
      <c r="B8" s="60" t="s">
        <v>63</v>
      </c>
      <c r="C8" s="60" t="s">
        <v>94</v>
      </c>
      <c r="D8" s="60" t="s">
        <v>95</v>
      </c>
      <c r="E8" s="60" t="s">
        <v>53</v>
      </c>
      <c r="F8" s="60" t="s">
        <v>66</v>
      </c>
      <c r="G8" s="60" t="s">
        <v>67</v>
      </c>
      <c r="H8" s="60" t="s">
        <v>68</v>
      </c>
      <c r="I8" s="60" t="s">
        <v>96</v>
      </c>
    </row>
    <row r="9" spans="1:9" x14ac:dyDescent="0.25">
      <c r="A9" s="39">
        <v>1</v>
      </c>
      <c r="B9" s="187">
        <f>'IDR Analysis v2'!C$15+'IDR Analysis v2'!C$16</f>
        <v>0</v>
      </c>
      <c r="C9" s="117">
        <f>IF((B9-(E$5*1.5))*0.1/12&lt;0,0)+IF((B9-(E$5*1.5))*0.1/12&gt;0,(B9-E$5*1.5)*0.1/12)</f>
        <v>0</v>
      </c>
      <c r="D9" s="118" t="s">
        <v>97</v>
      </c>
      <c r="E9" s="119">
        <f>(($B$4*$B$5)-(C9*12))</f>
        <v>37375</v>
      </c>
      <c r="F9" s="119">
        <f>E9*0.5</f>
        <v>18687.5</v>
      </c>
      <c r="G9" s="120">
        <f t="shared" ref="G9:G33" si="0">IF($F9&gt;0,$B$4)+IF($F9&lt;=0,G8+F9)</f>
        <v>575000</v>
      </c>
      <c r="H9" s="119">
        <f>G9+E9</f>
        <v>612375</v>
      </c>
      <c r="I9" s="121">
        <f>C9*12</f>
        <v>0</v>
      </c>
    </row>
    <row r="10" spans="1:9" x14ac:dyDescent="0.25">
      <c r="A10" s="19">
        <v>2</v>
      </c>
      <c r="B10" s="90">
        <f>'IDR Analysis v2'!D$15+'IDR Analysis v2'!D$16</f>
        <v>50000</v>
      </c>
      <c r="C10" s="84">
        <f>IF((B10-((E$5*PIL!K3)*1.5))*0.1/12&lt;0,0)+IF((B10-((E$5*PIL!K3)*1.5))*0.1/12&gt;0,(B10-(E$5*PIL!K3)*1.5)*0.1/12)</f>
        <v>261.39416666666665</v>
      </c>
      <c r="D10" s="107" t="s">
        <v>97</v>
      </c>
      <c r="E10" s="90">
        <f>IF($F9&lt;=0,0)+IF($F9&gt;0,((($B$4*$B$5)-(C10*12))))</f>
        <v>34238.270000000004</v>
      </c>
      <c r="F10" s="91">
        <f t="shared" ref="F10:F22" si="1">IF($E10&gt;0,($F9+($E10*0.5)))+IF($E10&lt;0,($F9+$E10))</f>
        <v>35806.635000000002</v>
      </c>
      <c r="G10" s="91">
        <f t="shared" si="0"/>
        <v>575000</v>
      </c>
      <c r="H10" s="92">
        <f t="shared" ref="H10:H26" si="2">IF($F10&lt;=0,$G10)+IF($F10&gt;0,$F10+$G10)</f>
        <v>610806.63500000001</v>
      </c>
      <c r="I10" s="93">
        <f t="shared" ref="I10:I33" si="3">C10*12</f>
        <v>3136.7299999999996</v>
      </c>
    </row>
    <row r="11" spans="1:9" x14ac:dyDescent="0.25">
      <c r="A11" s="40">
        <v>3</v>
      </c>
      <c r="B11" s="188">
        <f>'IDR Analysis v2'!E$15+'IDR Analysis v2'!E$16</f>
        <v>100000</v>
      </c>
      <c r="C11" s="117">
        <f>IF((B11-((E$5*(PIL!K$3^2))*1.5))*0.1/12&lt;0,0)+IF((B11-((E$5*(PIL!K$3^2))*1.5))*0.1/12&gt;0,(B11-(E$5*(PIL!K$3^2))*1.5)*0.1/12)</f>
        <v>673.40265833333342</v>
      </c>
      <c r="D11" s="117" t="s">
        <v>97</v>
      </c>
      <c r="E11" s="120">
        <f>IF($F10&lt;=0,0)+IF($F10&gt;0,((($B$4*$B$5)-(C11*12))))</f>
        <v>29294.168099999999</v>
      </c>
      <c r="F11" s="120">
        <f t="shared" si="1"/>
        <v>50453.71905</v>
      </c>
      <c r="G11" s="120">
        <f t="shared" si="0"/>
        <v>575000</v>
      </c>
      <c r="H11" s="120">
        <f t="shared" si="2"/>
        <v>625453.71904999996</v>
      </c>
      <c r="I11" s="122">
        <f t="shared" si="3"/>
        <v>8080.831900000001</v>
      </c>
    </row>
    <row r="12" spans="1:9" x14ac:dyDescent="0.25">
      <c r="A12" s="19">
        <v>4</v>
      </c>
      <c r="B12" s="90">
        <f>'IDR Analysis v2'!F$15+'IDR Analysis v2'!F$16</f>
        <v>110000</v>
      </c>
      <c r="C12" s="84">
        <f>IF((B12-((E$5*(PIL!K$3^3))*1.5))*0.1/12&lt;0,0)+IF((B12-((E$5*(PIL!K$3^3))*1.5))*0.1/12&gt;0,(B12-(E$5*(PIL!K$3^3))*1.5)*0.1/12)</f>
        <v>751.93807141666673</v>
      </c>
      <c r="D12" s="107" t="s">
        <v>97</v>
      </c>
      <c r="E12" s="90">
        <f t="shared" ref="E12:E33" si="4">IF($F11&lt;=0,0)+IF($F11&gt;0,((($B$4*$B$5)-(C12*12))))</f>
        <v>28351.743143</v>
      </c>
      <c r="F12" s="91">
        <f t="shared" si="1"/>
        <v>64629.5906215</v>
      </c>
      <c r="G12" s="91">
        <f t="shared" si="0"/>
        <v>575000</v>
      </c>
      <c r="H12" s="92">
        <f t="shared" si="2"/>
        <v>639629.59062150004</v>
      </c>
      <c r="I12" s="93">
        <f t="shared" si="3"/>
        <v>9023.2568570000003</v>
      </c>
    </row>
    <row r="13" spans="1:9" x14ac:dyDescent="0.25">
      <c r="A13" s="40">
        <v>5</v>
      </c>
      <c r="B13" s="188">
        <f>'IDR Analysis v2'!G15+'IDR Analysis v2'!G16</f>
        <v>120000</v>
      </c>
      <c r="C13" s="117">
        <f>IF((B13-((E$5*(PIL!K$3^4))*1.5))*0.1/12&lt;0,0)+IF((B13-((E$5*(PIL!K$3^4))*1.5))*0.1/12&gt;0,(B13-(E$5*(PIL!K$3^4))*1.5)*0.1/12)</f>
        <v>830.32954689250016</v>
      </c>
      <c r="D13" s="117" t="s">
        <v>97</v>
      </c>
      <c r="E13" s="120">
        <f t="shared" si="4"/>
        <v>27411.045437289999</v>
      </c>
      <c r="F13" s="120">
        <f t="shared" si="1"/>
        <v>78335.113340145006</v>
      </c>
      <c r="G13" s="120">
        <f t="shared" si="0"/>
        <v>575000</v>
      </c>
      <c r="H13" s="120">
        <f t="shared" si="2"/>
        <v>653335.11334014498</v>
      </c>
      <c r="I13" s="122">
        <f t="shared" si="3"/>
        <v>9963.9545627100015</v>
      </c>
    </row>
    <row r="14" spans="1:9" x14ac:dyDescent="0.25">
      <c r="A14" s="19">
        <v>6</v>
      </c>
      <c r="B14" s="90">
        <f>'IDR Analysis v2'!H15+'IDR Analysis v2'!H16</f>
        <v>125000</v>
      </c>
      <c r="C14" s="84">
        <f>IF((B14-((E$5*(PIL!K$3^5))*1.5))*0.1/12&lt;0,0)+IF((B14-((E$5*(PIL!K$3^5))*1.5))*0.1/12&gt;0,(B14-(E$5*(PIL!K$3^5))*1.5)*0.1/12)</f>
        <v>866.90609996594173</v>
      </c>
      <c r="D14" s="107" t="s">
        <v>97</v>
      </c>
      <c r="E14" s="90">
        <f t="shared" si="4"/>
        <v>26972.1268004087</v>
      </c>
      <c r="F14" s="91">
        <f t="shared" si="1"/>
        <v>91821.176740349358</v>
      </c>
      <c r="G14" s="91">
        <f t="shared" si="0"/>
        <v>575000</v>
      </c>
      <c r="H14" s="92">
        <f t="shared" si="2"/>
        <v>666821.17674034939</v>
      </c>
      <c r="I14" s="93">
        <f t="shared" si="3"/>
        <v>10402.8731995913</v>
      </c>
    </row>
    <row r="15" spans="1:9" x14ac:dyDescent="0.25">
      <c r="A15" s="40">
        <v>7</v>
      </c>
      <c r="B15" s="188">
        <f>'IDR Analysis v2'!I15+'IDR Analysis v2'!I16</f>
        <v>135000</v>
      </c>
      <c r="C15" s="117">
        <f>IF((B15-((E$5*(PIL!K$3^6))*1.5))*0.1/12&lt;0,0)+IF((B15-((E$5*(PIL!K$3^6))*1.5))*0.1/12&gt;0,(B15-(E$5*(PIL!K$3^6))*1.5)*0.1/12)</f>
        <v>944.99661629825334</v>
      </c>
      <c r="D15" s="117" t="s">
        <v>97</v>
      </c>
      <c r="E15" s="120">
        <f t="shared" si="4"/>
        <v>26035.040604420959</v>
      </c>
      <c r="F15" s="120">
        <f t="shared" si="1"/>
        <v>104838.69704255984</v>
      </c>
      <c r="G15" s="120">
        <f t="shared" si="0"/>
        <v>575000</v>
      </c>
      <c r="H15" s="120">
        <f t="shared" si="2"/>
        <v>679838.69704255986</v>
      </c>
      <c r="I15" s="122">
        <f t="shared" si="3"/>
        <v>11339.959395579041</v>
      </c>
    </row>
    <row r="16" spans="1:9" x14ac:dyDescent="0.25">
      <c r="A16" s="19">
        <v>8</v>
      </c>
      <c r="B16" s="90">
        <f>'IDR Analysis v2'!J15+'IDR Analysis v2'!J16</f>
        <v>141750</v>
      </c>
      <c r="C16" s="84">
        <f>IF((B16-((E$5*(PIL!K$3^7))*1.5))*0.1/12&lt;0,0)+IF((B16-((E$5*(PIL!K$3^7))*1.5))*0.1/12&gt;0,(B16-(E$5*(PIL!K$3^7))*1.5)*0.1/12)</f>
        <v>995.84651478720104</v>
      </c>
      <c r="D16" s="107" t="s">
        <v>97</v>
      </c>
      <c r="E16" s="90">
        <f t="shared" si="4"/>
        <v>25424.841822553586</v>
      </c>
      <c r="F16" s="91">
        <f t="shared" si="1"/>
        <v>117551.11795383663</v>
      </c>
      <c r="G16" s="91">
        <f t="shared" si="0"/>
        <v>575000</v>
      </c>
      <c r="H16" s="92">
        <f t="shared" si="2"/>
        <v>692551.11795383669</v>
      </c>
      <c r="I16" s="93">
        <f t="shared" si="3"/>
        <v>11950.158177446412</v>
      </c>
    </row>
    <row r="17" spans="1:9" x14ac:dyDescent="0.25">
      <c r="A17" s="40">
        <v>9</v>
      </c>
      <c r="B17" s="188">
        <f>'IDR Analysis v2'!K15+'IDR Analysis v2'!K16</f>
        <v>148837.5</v>
      </c>
      <c r="C17" s="117">
        <f>IF((B17-((E$5*(PIL!K$3^8))*1.5))*0.1/12&lt;0,0)+IF((B17-((E$5*(PIL!K$3^8))*1.5))*0.1/12&gt;0,(B17-(E$5*(PIL!K$3^8))*1.5)*0.1/12)</f>
        <v>1049.346910230817</v>
      </c>
      <c r="D17" s="117" t="s">
        <v>97</v>
      </c>
      <c r="E17" s="120">
        <f t="shared" si="4"/>
        <v>24782.837077230197</v>
      </c>
      <c r="F17" s="120">
        <f t="shared" si="1"/>
        <v>129942.53649245172</v>
      </c>
      <c r="G17" s="120">
        <f t="shared" si="0"/>
        <v>575000</v>
      </c>
      <c r="H17" s="120">
        <f t="shared" si="2"/>
        <v>704942.53649245168</v>
      </c>
      <c r="I17" s="122">
        <f t="shared" si="3"/>
        <v>12592.162922769803</v>
      </c>
    </row>
    <row r="18" spans="1:9" x14ac:dyDescent="0.25">
      <c r="A18" s="19">
        <v>10</v>
      </c>
      <c r="B18" s="90">
        <f>'IDR Analysis v2'!L15+'IDR Analysis v2'!L16</f>
        <v>156279.375</v>
      </c>
      <c r="C18" s="84">
        <f>IF((B18-((E$5*(PIL!K$3^9))*1.5))*0.1/12&lt;0,0)+IF((B18-((E$5*(PIL!K$3^9))*1.5))*0.1/12&gt;0,(B18-(E$5*(PIL!K$3^9))*1.5)*0.1/12)</f>
        <v>1105.6335675377413</v>
      </c>
      <c r="D18" s="107" t="s">
        <v>97</v>
      </c>
      <c r="E18" s="90">
        <f t="shared" si="4"/>
        <v>24107.397189547104</v>
      </c>
      <c r="F18" s="91">
        <f t="shared" si="1"/>
        <v>141996.23508722527</v>
      </c>
      <c r="G18" s="91">
        <f t="shared" si="0"/>
        <v>575000</v>
      </c>
      <c r="H18" s="92">
        <f t="shared" si="2"/>
        <v>716996.23508722521</v>
      </c>
      <c r="I18" s="93">
        <f t="shared" si="3"/>
        <v>13267.602810452896</v>
      </c>
    </row>
    <row r="19" spans="1:9" x14ac:dyDescent="0.25">
      <c r="A19" s="40">
        <v>11</v>
      </c>
      <c r="B19" s="188">
        <f>'IDR Analysis v2'!M15+'IDR Analysis v2'!M16</f>
        <v>164093.34375</v>
      </c>
      <c r="C19" s="117">
        <f>IF((B19-((E$5*(PIL!K$3^10))*1.5))*0.1/12&lt;0,0)+IF((B19-((E$5*(PIL!K$3^10))*1.5))*0.1/12&gt;0,(B19-(E$5*(PIL!K$3^10))*1.5)*0.1/12)</f>
        <v>1164.8491370638737</v>
      </c>
      <c r="D19" s="117" t="s">
        <v>97</v>
      </c>
      <c r="E19" s="120">
        <f t="shared" si="4"/>
        <v>23396.810355233516</v>
      </c>
      <c r="F19" s="120">
        <f t="shared" si="1"/>
        <v>153694.64026484202</v>
      </c>
      <c r="G19" s="120">
        <f t="shared" si="0"/>
        <v>575000</v>
      </c>
      <c r="H19" s="120">
        <f t="shared" si="2"/>
        <v>728694.64026484196</v>
      </c>
      <c r="I19" s="122">
        <f t="shared" si="3"/>
        <v>13978.189644766484</v>
      </c>
    </row>
    <row r="20" spans="1:9" x14ac:dyDescent="0.25">
      <c r="A20" s="19">
        <v>12</v>
      </c>
      <c r="B20" s="90">
        <f>'IDR Analysis v2'!N15+'IDR Analysis v2'!N16</f>
        <v>172298.01093750002</v>
      </c>
      <c r="C20" s="84">
        <f>IF((B20-((E$5*(PIL!K$3^11))*1.5))*0.1/12&lt;0,0)+IF((B20-((E$5*(PIL!K$3^11))*1.5))*0.1/12&gt;0,(B20-(E$5*(PIL!K$3^1))*1.5)*0.1/12)</f>
        <v>1280.5442578125001</v>
      </c>
      <c r="D20" s="107" t="s">
        <v>97</v>
      </c>
      <c r="E20" s="90">
        <f t="shared" si="4"/>
        <v>22008.46890625</v>
      </c>
      <c r="F20" s="91">
        <f t="shared" si="1"/>
        <v>164698.87471796703</v>
      </c>
      <c r="G20" s="91">
        <f t="shared" si="0"/>
        <v>575000</v>
      </c>
      <c r="H20" s="92">
        <f t="shared" si="2"/>
        <v>739698.874717967</v>
      </c>
      <c r="I20" s="93">
        <f t="shared" si="3"/>
        <v>15366.53109375</v>
      </c>
    </row>
    <row r="21" spans="1:9" x14ac:dyDescent="0.25">
      <c r="A21" s="40">
        <v>13</v>
      </c>
      <c r="B21" s="188">
        <f>'IDR Analysis v2'!O15+'IDR Analysis v2'!O16</f>
        <v>180912.91148437501</v>
      </c>
      <c r="C21" s="117">
        <f>IF((B21-((E$5*(PIL!K$3^12))*1.5))*0.1/12&lt;0,0)+IF((B21-((E$5*(PIL!K$3^12))*1.5))*0.1/12&gt;0,(B21-(E$5*(PIL!K$3^12))*1.5)*0.1/12)</f>
        <v>1292.6741420110636</v>
      </c>
      <c r="D21" s="117" t="s">
        <v>97</v>
      </c>
      <c r="E21" s="120">
        <f t="shared" si="4"/>
        <v>21862.910295867237</v>
      </c>
      <c r="F21" s="120">
        <f t="shared" si="1"/>
        <v>175630.32986590065</v>
      </c>
      <c r="G21" s="120">
        <f t="shared" si="0"/>
        <v>575000</v>
      </c>
      <c r="H21" s="120">
        <f t="shared" si="2"/>
        <v>750630.32986590068</v>
      </c>
      <c r="I21" s="122">
        <f t="shared" si="3"/>
        <v>15512.089704132763</v>
      </c>
    </row>
    <row r="22" spans="1:9" x14ac:dyDescent="0.25">
      <c r="A22" s="19">
        <v>14</v>
      </c>
      <c r="B22" s="90">
        <f>'IDR Analysis v2'!P15+'IDR Analysis v2'!P16</f>
        <v>189958.55705859378</v>
      </c>
      <c r="C22" s="84">
        <f>IF((B22-((E$5*(PIL!K$3^13))*1.5))*0.1/12&lt;0,0)+IF((B22-((E$5*(PIL!K$3^13))*1.5))*0.1/12&gt;0,(B22-(E$5*(PIL!K$3^13))*1.5)*0.1/12)</f>
        <v>1361.6065181854585</v>
      </c>
      <c r="D22" s="107" t="s">
        <v>97</v>
      </c>
      <c r="E22" s="90">
        <f t="shared" si="4"/>
        <v>21035.721781774497</v>
      </c>
      <c r="F22" s="91">
        <f t="shared" si="1"/>
        <v>186148.1907567879</v>
      </c>
      <c r="G22" s="91">
        <f t="shared" si="0"/>
        <v>575000</v>
      </c>
      <c r="H22" s="92">
        <f t="shared" si="2"/>
        <v>761148.1907567879</v>
      </c>
      <c r="I22" s="93">
        <f t="shared" si="3"/>
        <v>16339.278218225503</v>
      </c>
    </row>
    <row r="23" spans="1:9" x14ac:dyDescent="0.25">
      <c r="A23" s="40">
        <v>15</v>
      </c>
      <c r="B23" s="188">
        <f>'IDR Analysis v2'!Q15+'IDR Analysis v2'!Q16</f>
        <v>199456.48491152347</v>
      </c>
      <c r="C23" s="117">
        <f>IF((B23-((E$5*(PIL!K$3^14))*1.5))*0.1/12&lt;0,0)+IF((B23-((E$5*(PIL!K$3^14))*1.5))*0.1/12&gt;0,(B23-(E$5*(PIL!K$3^14))*1.5)*0.1/12)</f>
        <v>1434.1144732407877</v>
      </c>
      <c r="D23" s="117" t="s">
        <v>97</v>
      </c>
      <c r="E23" s="120">
        <f t="shared" si="4"/>
        <v>20165.626321110547</v>
      </c>
      <c r="F23" s="120">
        <f t="shared" ref="F23:F24" si="5">IF($E23&gt;0,($F22+($E23*0.5)))+IF($E23&lt;0,($F22+$E23))</f>
        <v>196231.00391734316</v>
      </c>
      <c r="G23" s="120">
        <f t="shared" si="0"/>
        <v>575000</v>
      </c>
      <c r="H23" s="120">
        <f t="shared" si="2"/>
        <v>771231.00391734322</v>
      </c>
      <c r="I23" s="122">
        <f t="shared" si="3"/>
        <v>17209.373678889453</v>
      </c>
    </row>
    <row r="24" spans="1:9" x14ac:dyDescent="0.25">
      <c r="A24" s="19">
        <v>16</v>
      </c>
      <c r="B24" s="90">
        <f>'IDR Analysis v2'!R15+'IDR Analysis v2'!R16</f>
        <v>209429.30915709966</v>
      </c>
      <c r="C24" s="84">
        <f>IF((B24-((E$5*(PIL!K$3^15))*1.5))*0.1/12&lt;0,0)+IF((B24-((E$5*(PIL!K$3^15))*1.5))*0.1/12&gt;0,(B24-(E$5*(PIL!K$3^15))*1.5)*0.1/12)</f>
        <v>1510.3806549232652</v>
      </c>
      <c r="D24" s="107" t="s">
        <v>97</v>
      </c>
      <c r="E24" s="90">
        <f t="shared" si="4"/>
        <v>19250.432140920817</v>
      </c>
      <c r="F24" s="91">
        <f t="shared" si="5"/>
        <v>205856.21998780358</v>
      </c>
      <c r="G24" s="91">
        <f t="shared" si="0"/>
        <v>575000</v>
      </c>
      <c r="H24" s="92">
        <f t="shared" si="2"/>
        <v>780856.2199878036</v>
      </c>
      <c r="I24" s="93">
        <f t="shared" si="3"/>
        <v>18124.567859079183</v>
      </c>
    </row>
    <row r="25" spans="1:9" x14ac:dyDescent="0.25">
      <c r="A25" s="40">
        <v>17</v>
      </c>
      <c r="B25" s="188">
        <f>'IDR Analysis v2'!S15+'IDR Analysis v2'!S16</f>
        <v>219900.77461495466</v>
      </c>
      <c r="C25" s="117">
        <f>IF((B25-((E$5*(PIL!K$3^16))*1.5))*0.1/12&lt;0,0)+IF((B25-((E$5*(PIL!K$3^16))*1.5))*0.1/12&gt;0,(B25-(E$5*(PIL!K$3^16))*1.5)*0.1/12)</f>
        <v>1590.59695943048</v>
      </c>
      <c r="D25" s="117" t="s">
        <v>97</v>
      </c>
      <c r="E25" s="120">
        <f t="shared" si="4"/>
        <v>18287.83648683424</v>
      </c>
      <c r="F25" s="120">
        <f>IF($E25&gt;0,($F24+($E25*0.5)))+IF($E25&lt;0,($F24+$E25))</f>
        <v>215000.13823122068</v>
      </c>
      <c r="G25" s="120">
        <f t="shared" si="0"/>
        <v>575000</v>
      </c>
      <c r="H25" s="120">
        <f t="shared" si="2"/>
        <v>790000.13823122066</v>
      </c>
      <c r="I25" s="122">
        <f t="shared" si="3"/>
        <v>19087.16351316576</v>
      </c>
    </row>
    <row r="26" spans="1:9" x14ac:dyDescent="0.25">
      <c r="A26" s="19">
        <v>18</v>
      </c>
      <c r="B26" s="90">
        <f>'IDR Analysis v2'!T15+'IDR Analysis v2'!T16</f>
        <v>230895.81334570239</v>
      </c>
      <c r="C26" s="84">
        <f>IF((B26-((E$5*(PIL!K$3^17))*1.5))*0.1/12&lt;0,0)+IF((B26-((E$5*(PIL!K$3^17))*1.5))*0.1/12&gt;0,(B26-(E$5*(PIL!K$3^17))*1.5)*0.1/12)</f>
        <v>1674.9649973158869</v>
      </c>
      <c r="D26" s="107" t="s">
        <v>97</v>
      </c>
      <c r="E26" s="90">
        <f t="shared" si="4"/>
        <v>17275.420032209357</v>
      </c>
      <c r="F26" s="91">
        <f t="shared" ref="F26:F33" si="6">IF($E26&gt;0,($F25+($E26*0.5)))+IF($E26&lt;0,($F25+$E26))</f>
        <v>223637.84824732537</v>
      </c>
      <c r="G26" s="91">
        <f t="shared" si="0"/>
        <v>575000</v>
      </c>
      <c r="H26" s="92">
        <f t="shared" si="2"/>
        <v>798637.8482473254</v>
      </c>
      <c r="I26" s="93">
        <f t="shared" si="3"/>
        <v>20099.579967790643</v>
      </c>
    </row>
    <row r="27" spans="1:9" x14ac:dyDescent="0.25">
      <c r="A27" s="40">
        <v>19</v>
      </c>
      <c r="B27" s="188">
        <f>'IDR Analysis v2'!U15+'IDR Analysis v2'!U16</f>
        <v>242440.60401298752</v>
      </c>
      <c r="C27" s="117">
        <f>IF((B27-((E$5*(PIL!K$3^18))*1.5))*0.1/12&lt;0,0)+IF((B27-((E$5*(PIL!K$3^18))*1.5))*0.1/12&gt;0,(B27-(E$5*(PIL!K$3^18))*1.5)*0.1/12)</f>
        <v>1763.6965827929807</v>
      </c>
      <c r="D27" s="117" t="s">
        <v>97</v>
      </c>
      <c r="E27" s="120">
        <f t="shared" si="4"/>
        <v>16210.641006484231</v>
      </c>
      <c r="F27" s="120">
        <f t="shared" si="6"/>
        <v>231743.16875056748</v>
      </c>
      <c r="G27" s="120">
        <f t="shared" si="0"/>
        <v>575000</v>
      </c>
      <c r="H27" s="120">
        <f>IF($F27&lt;=0,$G27)+IF($F27&gt;0,$F27+$G27)</f>
        <v>806743.16875056748</v>
      </c>
      <c r="I27" s="122">
        <f t="shared" si="3"/>
        <v>21164.358993515769</v>
      </c>
    </row>
    <row r="28" spans="1:9" x14ac:dyDescent="0.25">
      <c r="A28" s="19">
        <v>20</v>
      </c>
      <c r="B28" s="90">
        <f>'IDR Analysis v2'!V15+'IDR Analysis v2'!V16</f>
        <v>254562.63421363689</v>
      </c>
      <c r="C28" s="84">
        <f>IF((B28-((E$5*(PIL!K$3^19))*1.5))*0.1/12&lt;0,0)+IF((B28-((E$5*(PIL!K$3^19))*1.5))*0.1/12&gt;0,(B28-(E$5*(PIL!K$3^19))*1.5)*0.1/12)</f>
        <v>1857.014247612268</v>
      </c>
      <c r="D28" s="107" t="s">
        <v>97</v>
      </c>
      <c r="E28" s="90">
        <f t="shared" si="4"/>
        <v>15090.829028652784</v>
      </c>
      <c r="F28" s="91">
        <f t="shared" si="6"/>
        <v>239288.58326489388</v>
      </c>
      <c r="G28" s="91">
        <f t="shared" si="0"/>
        <v>575000</v>
      </c>
      <c r="H28" s="92">
        <f t="shared" ref="H28:H33" si="7">IF($F28&lt;=0,$G28)+IF($F28&gt;0,$F28+$G28)</f>
        <v>814288.58326489385</v>
      </c>
      <c r="I28" s="93">
        <f t="shared" si="3"/>
        <v>22284.170971347216</v>
      </c>
    </row>
    <row r="29" spans="1:9" x14ac:dyDescent="0.25">
      <c r="A29" s="40">
        <v>21</v>
      </c>
      <c r="B29" s="188">
        <f>'IDR Analysis v2'!W15+'IDR Analysis v2'!W16</f>
        <v>267290.76592431875</v>
      </c>
      <c r="C29" s="117">
        <f>IF((B29-((E$5*(PIL!K$3^20))*1.5))*0.1/12&lt;0,0)+IF((B29-((E$5*(PIL!K$3^20))*1.5))*0.1/12&gt;0,(B29-(E$5*(PIL!K$3^20))*1.5)*0.1/12)</f>
        <v>1955.1517807429091</v>
      </c>
      <c r="D29" s="117" t="s">
        <v>97</v>
      </c>
      <c r="E29" s="120">
        <f t="shared" si="4"/>
        <v>13913.178631085091</v>
      </c>
      <c r="F29" s="120">
        <f t="shared" si="6"/>
        <v>246245.17258043643</v>
      </c>
      <c r="G29" s="120">
        <f t="shared" si="0"/>
        <v>575000</v>
      </c>
      <c r="H29" s="120">
        <f t="shared" si="7"/>
        <v>821245.17258043645</v>
      </c>
      <c r="I29" s="122">
        <f t="shared" si="3"/>
        <v>23461.821368914909</v>
      </c>
    </row>
    <row r="30" spans="1:9" x14ac:dyDescent="0.25">
      <c r="A30" s="22">
        <v>22</v>
      </c>
      <c r="B30" s="90">
        <f>'IDR Analysis v2'!X15+'IDR Analysis v2'!X16</f>
        <v>280655.30422053469</v>
      </c>
      <c r="C30" s="84">
        <f>IF((B30-((E$5*(PIL!K$3^21))*1.5))*0.1/12&lt;0,0)+IF((B30-((E$5*(PIL!K$3^21))*1.5))*0.1/12&gt;0,(B30-(E$5*(PIL!K$3^21))*1.5)*0.1/12)</f>
        <v>2058.3547951525829</v>
      </c>
      <c r="D30" s="107" t="s">
        <v>97</v>
      </c>
      <c r="E30" s="90">
        <f t="shared" si="4"/>
        <v>12674.742458169007</v>
      </c>
      <c r="F30" s="91">
        <f t="shared" si="6"/>
        <v>252582.54380952092</v>
      </c>
      <c r="G30" s="91">
        <f t="shared" si="0"/>
        <v>575000</v>
      </c>
      <c r="H30" s="92">
        <f t="shared" si="7"/>
        <v>827582.5438095209</v>
      </c>
      <c r="I30" s="95">
        <f t="shared" si="3"/>
        <v>24700.257541830993</v>
      </c>
    </row>
    <row r="31" spans="1:9" x14ac:dyDescent="0.25">
      <c r="A31" s="40">
        <v>23</v>
      </c>
      <c r="B31" s="188">
        <f>'IDR Analysis v2'!Y15+'IDR Analysis v2'!Y16</f>
        <v>294688.06943156145</v>
      </c>
      <c r="C31" s="117">
        <f>IF((B31-((E$5*(PIL!K$3^22))*1.5))*0.1/12&lt;0,0)+IF((B31-((E$5*(PIL!K$3^22))*1.5))*0.1/12&gt;0,(B31-(E$5*(PIL!K$3^22))*1.5)*0.1/12)</f>
        <v>2166.8813230439164</v>
      </c>
      <c r="D31" s="117" t="s">
        <v>97</v>
      </c>
      <c r="E31" s="120">
        <f t="shared" si="4"/>
        <v>11372.424123473003</v>
      </c>
      <c r="F31" s="120">
        <f t="shared" si="6"/>
        <v>258268.75587125742</v>
      </c>
      <c r="G31" s="120">
        <f t="shared" si="0"/>
        <v>575000</v>
      </c>
      <c r="H31" s="120">
        <f t="shared" si="7"/>
        <v>833268.7558712574</v>
      </c>
      <c r="I31" s="122">
        <f t="shared" si="3"/>
        <v>26002.575876526997</v>
      </c>
    </row>
    <row r="32" spans="1:9" x14ac:dyDescent="0.25">
      <c r="A32" s="22">
        <v>24</v>
      </c>
      <c r="B32" s="90">
        <f>'IDR Analysis v2'!Z15+'IDR Analysis v2'!Z16</f>
        <v>309422.47290313954</v>
      </c>
      <c r="C32" s="84">
        <f>IF((B32-((E$5*(PIL!K$3^23))*1.5))*0.1/12&lt;0,0)+IF((B32-((E$5*(PIL!K$3^23))*1.5))*0.1/12&gt;0,(B32-(E$5*(PIL!K$3^23))*1.5)*0.1/12)</f>
        <v>2281.0024409738276</v>
      </c>
      <c r="D32" s="107" t="s">
        <v>97</v>
      </c>
      <c r="E32" s="90">
        <f t="shared" si="4"/>
        <v>10002.970708314067</v>
      </c>
      <c r="F32" s="91">
        <f t="shared" si="6"/>
        <v>263270.24122541444</v>
      </c>
      <c r="G32" s="91">
        <f t="shared" si="0"/>
        <v>575000</v>
      </c>
      <c r="H32" s="92">
        <f t="shared" si="7"/>
        <v>838270.24122541444</v>
      </c>
      <c r="I32" s="95">
        <f t="shared" si="3"/>
        <v>27372.029291685933</v>
      </c>
    </row>
    <row r="33" spans="1:9" x14ac:dyDescent="0.25">
      <c r="A33" s="41">
        <v>25</v>
      </c>
      <c r="B33" s="189">
        <f>'IDR Analysis v2'!AA15+'IDR Analysis v2'!AA16</f>
        <v>324893.59654829651</v>
      </c>
      <c r="C33" s="123">
        <f>IF((B33-((E$5*(PIL!K$3^24))*1.5))*0.1/12&lt;0,0)+IF((B33-((E$5*(PIL!K$3^24))*1.5))*0.1/12&gt;0,(B33-(E$5*(PIL!K$3^24))*1.5)*0.1/12)</f>
        <v>2401.0029263535657</v>
      </c>
      <c r="D33" s="123" t="s">
        <v>97</v>
      </c>
      <c r="E33" s="124">
        <f t="shared" si="4"/>
        <v>8562.9648837572095</v>
      </c>
      <c r="F33" s="124">
        <f t="shared" si="6"/>
        <v>267551.72366729303</v>
      </c>
      <c r="G33" s="124">
        <f t="shared" si="0"/>
        <v>575000</v>
      </c>
      <c r="H33" s="124">
        <f t="shared" si="7"/>
        <v>842551.72366729309</v>
      </c>
      <c r="I33" s="125">
        <f t="shared" si="3"/>
        <v>28812.035116242791</v>
      </c>
    </row>
    <row r="34" spans="1:9" x14ac:dyDescent="0.25">
      <c r="B34" s="115"/>
      <c r="C34" s="115"/>
      <c r="D34" s="115"/>
      <c r="E34" s="115"/>
      <c r="F34" s="115"/>
      <c r="G34" s="115"/>
      <c r="H34" s="115"/>
      <c r="I34" s="115"/>
    </row>
    <row r="35" spans="1:9" x14ac:dyDescent="0.25">
      <c r="A35" t="s">
        <v>70</v>
      </c>
      <c r="B35" s="100">
        <f>PMT(B36/12,25*12,0,-B37)</f>
        <v>679.12381879956854</v>
      </c>
      <c r="C35" s="115"/>
      <c r="D35" s="115" t="s">
        <v>71</v>
      </c>
      <c r="E35" s="99">
        <f>'IDR Analysis v2'!G8</f>
        <v>0.4</v>
      </c>
      <c r="F35" s="115"/>
      <c r="G35" s="115"/>
      <c r="H35" s="115" t="s">
        <v>72</v>
      </c>
      <c r="I35" s="114">
        <f>SUM(I9:I33)</f>
        <v>399271.55266541388</v>
      </c>
    </row>
    <row r="36" spans="1:9" x14ac:dyDescent="0.25">
      <c r="A36" t="s">
        <v>73</v>
      </c>
      <c r="B36" s="101">
        <f>'IDR Analysis v2'!G10</f>
        <v>0.05</v>
      </c>
      <c r="C36" s="115"/>
      <c r="D36" s="115" t="s">
        <v>74</v>
      </c>
      <c r="E36" s="100">
        <f>E35*H33</f>
        <v>337020.68946691725</v>
      </c>
      <c r="F36" s="115"/>
      <c r="G36" s="115"/>
      <c r="H36" s="115"/>
      <c r="I36" s="115"/>
    </row>
    <row r="37" spans="1:9" x14ac:dyDescent="0.25">
      <c r="A37" t="s">
        <v>75</v>
      </c>
      <c r="B37" s="98">
        <f>E36*1.2</f>
        <v>404424.8273603007</v>
      </c>
      <c r="C37" s="115"/>
      <c r="D37" s="115"/>
      <c r="E37" s="115"/>
      <c r="F37" s="115"/>
      <c r="G37" s="115"/>
      <c r="H37" s="186" t="s">
        <v>104</v>
      </c>
      <c r="I37" s="126">
        <f>NPV('IDR Analysis v2'!G9,I9:I33)+(PV('IDR Analysis v2'!G9,25,0,-E36))</f>
        <v>413064.39497814502</v>
      </c>
    </row>
    <row r="38" spans="1:9" x14ac:dyDescent="0.25">
      <c r="B38" s="115"/>
      <c r="C38" s="115"/>
      <c r="D38" s="115"/>
      <c r="E38" s="115"/>
      <c r="F38" s="115"/>
      <c r="G38" s="115"/>
      <c r="H38" s="115"/>
      <c r="I38" s="115"/>
    </row>
    <row r="39" spans="1:9" x14ac:dyDescent="0.25">
      <c r="A39" t="s">
        <v>76</v>
      </c>
      <c r="B39" s="100">
        <f>(B35*300)+I35</f>
        <v>603008.69830528437</v>
      </c>
      <c r="C39" s="115"/>
      <c r="D39" s="115"/>
      <c r="E39" s="115"/>
      <c r="F39" s="115"/>
      <c r="G39" s="115"/>
      <c r="H39" s="115"/>
      <c r="I39" s="115"/>
    </row>
    <row r="40" spans="1:9" x14ac:dyDescent="0.25">
      <c r="A40" t="s">
        <v>77</v>
      </c>
      <c r="B40" s="101">
        <f>RATE(300,B39/300,-B4,0)*12</f>
        <v>3.8232332697677729E-3</v>
      </c>
      <c r="C40" s="115"/>
      <c r="D40" s="115"/>
      <c r="E40" s="115"/>
      <c r="F40" s="115"/>
      <c r="G40" s="115"/>
      <c r="H40" s="115"/>
      <c r="I40" s="115"/>
    </row>
    <row r="41" spans="1:9" x14ac:dyDescent="0.25">
      <c r="B41" s="115"/>
      <c r="C41" s="115"/>
      <c r="D41" s="115"/>
      <c r="E41" s="115"/>
      <c r="F41" s="115"/>
      <c r="G41" s="115"/>
      <c r="H41" s="115"/>
      <c r="I41" s="115"/>
    </row>
    <row r="100" spans="1:2" x14ac:dyDescent="0.25">
      <c r="A100" s="168" t="s">
        <v>78</v>
      </c>
      <c r="B100" s="168"/>
    </row>
    <row r="101" spans="1:2" x14ac:dyDescent="0.25">
      <c r="A101" s="60" t="s">
        <v>79</v>
      </c>
      <c r="B101" s="60" t="s">
        <v>80</v>
      </c>
    </row>
    <row r="102" spans="1:2" x14ac:dyDescent="0.25">
      <c r="A102" s="58">
        <v>1</v>
      </c>
      <c r="B102" s="30">
        <v>12060</v>
      </c>
    </row>
    <row r="103" spans="1:2" x14ac:dyDescent="0.25">
      <c r="A103" s="58">
        <v>2</v>
      </c>
      <c r="B103" s="30">
        <v>16240</v>
      </c>
    </row>
    <row r="104" spans="1:2" x14ac:dyDescent="0.25">
      <c r="A104" s="58">
        <v>3</v>
      </c>
      <c r="B104" s="30">
        <v>20420</v>
      </c>
    </row>
    <row r="105" spans="1:2" x14ac:dyDescent="0.25">
      <c r="A105" s="58">
        <v>4</v>
      </c>
      <c r="B105" s="30">
        <v>24600</v>
      </c>
    </row>
    <row r="106" spans="1:2" x14ac:dyDescent="0.25">
      <c r="A106" s="58">
        <v>5</v>
      </c>
      <c r="B106" s="30">
        <v>28780</v>
      </c>
    </row>
    <row r="107" spans="1:2" x14ac:dyDescent="0.25">
      <c r="A107" s="58">
        <v>6</v>
      </c>
      <c r="B107" s="30">
        <v>32960</v>
      </c>
    </row>
    <row r="108" spans="1:2" x14ac:dyDescent="0.25">
      <c r="A108" s="58">
        <v>7</v>
      </c>
      <c r="B108" s="30">
        <v>37140</v>
      </c>
    </row>
    <row r="109" spans="1:2" x14ac:dyDescent="0.25">
      <c r="A109" s="60">
        <v>8</v>
      </c>
      <c r="B109" s="31">
        <v>41320</v>
      </c>
    </row>
  </sheetData>
  <mergeCells count="3">
    <mergeCell ref="A1:I1"/>
    <mergeCell ref="A2:I2"/>
    <mergeCell ref="A100:B10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1"/>
  <sheetViews>
    <sheetView showGridLines="0" workbookViewId="0">
      <pane ySplit="6" topLeftCell="A100" activePane="bottomLeft" state="frozen"/>
      <selection pane="bottomLeft" activeCell="B130" sqref="B130"/>
    </sheetView>
  </sheetViews>
  <sheetFormatPr defaultRowHeight="15" x14ac:dyDescent="0.25"/>
  <cols>
    <col min="1" max="1" width="16.28515625" bestFit="1" customWidth="1"/>
    <col min="2" max="2" width="12.28515625" customWidth="1"/>
    <col min="3" max="3" width="16.85546875" bestFit="1" customWidth="1"/>
    <col min="4" max="4" width="16.42578125" bestFit="1" customWidth="1"/>
    <col min="5" max="5" width="17.28515625" bestFit="1" customWidth="1"/>
    <col min="6" max="6" width="14.42578125" bestFit="1" customWidth="1"/>
  </cols>
  <sheetData>
    <row r="1" spans="1:6" ht="21" x14ac:dyDescent="0.35">
      <c r="A1" s="171" t="s">
        <v>0</v>
      </c>
      <c r="B1" s="172"/>
      <c r="C1" s="172"/>
      <c r="D1" s="172"/>
      <c r="E1" s="172"/>
      <c r="F1" s="173"/>
    </row>
    <row r="2" spans="1:6" x14ac:dyDescent="0.25">
      <c r="A2" s="2" t="s">
        <v>1</v>
      </c>
      <c r="B2" s="11">
        <f>'IDR Analysis v2'!C8</f>
        <v>575000</v>
      </c>
      <c r="C2" s="1"/>
    </row>
    <row r="3" spans="1:6" x14ac:dyDescent="0.25">
      <c r="A3" s="2" t="s">
        <v>2</v>
      </c>
      <c r="B3" s="3">
        <f>'IDR Analysis v2'!C9</f>
        <v>6.5000000000000002E-2</v>
      </c>
    </row>
    <row r="4" spans="1:6" ht="15.75" thickBot="1" x14ac:dyDescent="0.3">
      <c r="A4" s="4" t="s">
        <v>3</v>
      </c>
      <c r="B4" s="4">
        <f>10*12</f>
        <v>120</v>
      </c>
    </row>
    <row r="6" spans="1:6" x14ac:dyDescent="0.25">
      <c r="A6" s="10" t="s">
        <v>4</v>
      </c>
      <c r="B6" s="60" t="s">
        <v>5</v>
      </c>
      <c r="C6" s="60" t="s">
        <v>6</v>
      </c>
      <c r="D6" s="60" t="s">
        <v>7</v>
      </c>
      <c r="E6" s="60" t="s">
        <v>8</v>
      </c>
      <c r="F6" s="60" t="s">
        <v>9</v>
      </c>
    </row>
    <row r="7" spans="1:6" x14ac:dyDescent="0.25">
      <c r="A7" s="58">
        <v>1</v>
      </c>
      <c r="B7" s="1">
        <f>B2</f>
        <v>575000</v>
      </c>
      <c r="C7" s="6">
        <f>PMT($B$3/12,$B$4,-$B$2)</f>
        <v>6529.0086901514951</v>
      </c>
      <c r="D7" s="6">
        <f>B7*($B$3/12)</f>
        <v>3114.5833333333335</v>
      </c>
      <c r="E7" s="6">
        <f>C7-D7</f>
        <v>3414.4253568181616</v>
      </c>
      <c r="F7" s="1">
        <f>B7-E7</f>
        <v>571585.57464318187</v>
      </c>
    </row>
    <row r="8" spans="1:6" x14ac:dyDescent="0.25">
      <c r="A8" s="58">
        <f>A7+1</f>
        <v>2</v>
      </c>
      <c r="B8" s="1">
        <f>F7</f>
        <v>571585.57464318187</v>
      </c>
      <c r="C8" s="6">
        <f t="shared" ref="C8:C71" si="0">PMT($B$3/12,$B$4,-$B$2)</f>
        <v>6529.0086901514951</v>
      </c>
      <c r="D8" s="6">
        <f>B8*($B$3/12)</f>
        <v>3096.088529317235</v>
      </c>
      <c r="E8" s="6">
        <f>C8-D8</f>
        <v>3432.9201608342601</v>
      </c>
      <c r="F8" s="1">
        <f>B8-E8</f>
        <v>568152.65448234766</v>
      </c>
    </row>
    <row r="9" spans="1:6" x14ac:dyDescent="0.25">
      <c r="A9" s="58">
        <f t="shared" ref="A9:A72" si="1">A8+1</f>
        <v>3</v>
      </c>
      <c r="B9" s="1">
        <f t="shared" ref="B9:B14" si="2">F8</f>
        <v>568152.65448234766</v>
      </c>
      <c r="C9" s="6">
        <f t="shared" si="0"/>
        <v>6529.0086901514951</v>
      </c>
      <c r="D9" s="6">
        <f>B9*($B$3/12)</f>
        <v>3077.4935451127167</v>
      </c>
      <c r="E9" s="6">
        <f>C9-D9</f>
        <v>3451.5151450387784</v>
      </c>
      <c r="F9" s="1">
        <f>B9-E9</f>
        <v>564701.13933730894</v>
      </c>
    </row>
    <row r="10" spans="1:6" x14ac:dyDescent="0.25">
      <c r="A10" s="58">
        <f t="shared" si="1"/>
        <v>4</v>
      </c>
      <c r="B10" s="1">
        <f t="shared" si="2"/>
        <v>564701.13933730894</v>
      </c>
      <c r="C10" s="6">
        <f t="shared" si="0"/>
        <v>6529.0086901514951</v>
      </c>
      <c r="D10" s="6">
        <f>B10*($B$3/12)</f>
        <v>3058.7978380770901</v>
      </c>
      <c r="E10" s="6">
        <f>C10-D10</f>
        <v>3470.210852074405</v>
      </c>
      <c r="F10" s="1">
        <f>B10-E10</f>
        <v>561230.9284852345</v>
      </c>
    </row>
    <row r="11" spans="1:6" x14ac:dyDescent="0.25">
      <c r="A11" s="58">
        <f t="shared" si="1"/>
        <v>5</v>
      </c>
      <c r="B11" s="1">
        <f t="shared" si="2"/>
        <v>561230.9284852345</v>
      </c>
      <c r="C11" s="6">
        <f t="shared" si="0"/>
        <v>6529.0086901514951</v>
      </c>
      <c r="D11" s="6">
        <f t="shared" ref="D11:D74" si="3">B11*($B$3/12)</f>
        <v>3040.0008626283538</v>
      </c>
      <c r="E11" s="6">
        <f t="shared" ref="E11:E74" si="4">C11-D11</f>
        <v>3489.0078275231413</v>
      </c>
      <c r="F11" s="1">
        <f t="shared" ref="F11:F74" si="5">B11-E11</f>
        <v>557741.92065771134</v>
      </c>
    </row>
    <row r="12" spans="1:6" x14ac:dyDescent="0.25">
      <c r="A12" s="58">
        <f t="shared" si="1"/>
        <v>6</v>
      </c>
      <c r="B12" s="1">
        <f t="shared" si="2"/>
        <v>557741.92065771134</v>
      </c>
      <c r="C12" s="6">
        <f t="shared" si="0"/>
        <v>6529.0086901514951</v>
      </c>
      <c r="D12" s="6">
        <f t="shared" si="3"/>
        <v>3021.1020702292699</v>
      </c>
      <c r="E12" s="6">
        <f t="shared" si="4"/>
        <v>3507.9066199222252</v>
      </c>
      <c r="F12" s="1">
        <f t="shared" si="5"/>
        <v>554234.01403778908</v>
      </c>
    </row>
    <row r="13" spans="1:6" x14ac:dyDescent="0.25">
      <c r="A13" s="58">
        <f t="shared" si="1"/>
        <v>7</v>
      </c>
      <c r="B13" s="1">
        <f t="shared" si="2"/>
        <v>554234.01403778908</v>
      </c>
      <c r="C13" s="6">
        <f t="shared" si="0"/>
        <v>6529.0086901514951</v>
      </c>
      <c r="D13" s="6">
        <f t="shared" si="3"/>
        <v>3002.1009093713578</v>
      </c>
      <c r="E13" s="6">
        <f t="shared" si="4"/>
        <v>3526.9077807801373</v>
      </c>
      <c r="F13" s="1">
        <f t="shared" si="5"/>
        <v>550707.10625700897</v>
      </c>
    </row>
    <row r="14" spans="1:6" x14ac:dyDescent="0.25">
      <c r="A14" s="58">
        <f t="shared" si="1"/>
        <v>8</v>
      </c>
      <c r="B14" s="1">
        <f t="shared" si="2"/>
        <v>550707.10625700897</v>
      </c>
      <c r="C14" s="6">
        <f t="shared" si="0"/>
        <v>6529.0086901514951</v>
      </c>
      <c r="D14" s="6">
        <f t="shared" si="3"/>
        <v>2982.9968255587987</v>
      </c>
      <c r="E14" s="6">
        <f t="shared" si="4"/>
        <v>3546.0118645926964</v>
      </c>
      <c r="F14" s="1">
        <f t="shared" si="5"/>
        <v>547161.0943924163</v>
      </c>
    </row>
    <row r="15" spans="1:6" x14ac:dyDescent="0.25">
      <c r="A15" s="58">
        <f t="shared" si="1"/>
        <v>9</v>
      </c>
      <c r="B15" s="1">
        <f t="shared" ref="B15:B78" si="6">F14</f>
        <v>547161.0943924163</v>
      </c>
      <c r="C15" s="6">
        <f t="shared" si="0"/>
        <v>6529.0086901514951</v>
      </c>
      <c r="D15" s="6">
        <f t="shared" si="3"/>
        <v>2963.7892612922551</v>
      </c>
      <c r="E15" s="6">
        <f t="shared" si="4"/>
        <v>3565.21942885924</v>
      </c>
      <c r="F15" s="1">
        <f t="shared" si="5"/>
        <v>543595.87496355711</v>
      </c>
    </row>
    <row r="16" spans="1:6" x14ac:dyDescent="0.25">
      <c r="A16" s="58">
        <f t="shared" si="1"/>
        <v>10</v>
      </c>
      <c r="B16" s="1">
        <f t="shared" si="6"/>
        <v>543595.87496355711</v>
      </c>
      <c r="C16" s="6">
        <f t="shared" si="0"/>
        <v>6529.0086901514951</v>
      </c>
      <c r="D16" s="6">
        <f t="shared" si="3"/>
        <v>2944.4776560526011</v>
      </c>
      <c r="E16" s="6">
        <f t="shared" si="4"/>
        <v>3584.531034098894</v>
      </c>
      <c r="F16" s="1">
        <f t="shared" si="5"/>
        <v>540011.34392945818</v>
      </c>
    </row>
    <row r="17" spans="1:6" x14ac:dyDescent="0.25">
      <c r="A17" s="58">
        <f t="shared" si="1"/>
        <v>11</v>
      </c>
      <c r="B17" s="1">
        <f t="shared" si="6"/>
        <v>540011.34392945818</v>
      </c>
      <c r="C17" s="6">
        <f t="shared" si="0"/>
        <v>6529.0086901514951</v>
      </c>
      <c r="D17" s="6">
        <f t="shared" si="3"/>
        <v>2925.0614462845651</v>
      </c>
      <c r="E17" s="6">
        <f t="shared" si="4"/>
        <v>3603.94724386693</v>
      </c>
      <c r="F17" s="1">
        <f t="shared" si="5"/>
        <v>536407.3966855912</v>
      </c>
    </row>
    <row r="18" spans="1:6" x14ac:dyDescent="0.25">
      <c r="A18" s="58">
        <f t="shared" si="1"/>
        <v>12</v>
      </c>
      <c r="B18" s="1">
        <f t="shared" si="6"/>
        <v>536407.3966855912</v>
      </c>
      <c r="C18" s="6">
        <f t="shared" si="0"/>
        <v>6529.0086901514951</v>
      </c>
      <c r="D18" s="6">
        <f t="shared" si="3"/>
        <v>2905.5400653802858</v>
      </c>
      <c r="E18" s="6">
        <f t="shared" si="4"/>
        <v>3623.4686247712093</v>
      </c>
      <c r="F18" s="1">
        <f t="shared" si="5"/>
        <v>532783.92806081998</v>
      </c>
    </row>
    <row r="19" spans="1:6" x14ac:dyDescent="0.25">
      <c r="A19" s="58">
        <f t="shared" si="1"/>
        <v>13</v>
      </c>
      <c r="B19" s="1">
        <f t="shared" si="6"/>
        <v>532783.92806081998</v>
      </c>
      <c r="C19" s="6">
        <f t="shared" si="0"/>
        <v>6529.0086901514951</v>
      </c>
      <c r="D19" s="6">
        <f t="shared" si="3"/>
        <v>2885.912943662775</v>
      </c>
      <c r="E19" s="6">
        <f t="shared" si="4"/>
        <v>3643.0957464887201</v>
      </c>
      <c r="F19" s="1">
        <f t="shared" si="5"/>
        <v>529140.8323143312</v>
      </c>
    </row>
    <row r="20" spans="1:6" x14ac:dyDescent="0.25">
      <c r="A20" s="58">
        <f t="shared" si="1"/>
        <v>14</v>
      </c>
      <c r="B20" s="1">
        <f t="shared" si="6"/>
        <v>529140.8323143312</v>
      </c>
      <c r="C20" s="6">
        <f t="shared" si="0"/>
        <v>6529.0086901514951</v>
      </c>
      <c r="D20" s="6">
        <f t="shared" si="3"/>
        <v>2866.1795083692941</v>
      </c>
      <c r="E20" s="6">
        <f t="shared" si="4"/>
        <v>3662.829181782201</v>
      </c>
      <c r="F20" s="1">
        <f t="shared" si="5"/>
        <v>525478.003132549</v>
      </c>
    </row>
    <row r="21" spans="1:6" x14ac:dyDescent="0.25">
      <c r="A21" s="58">
        <f t="shared" si="1"/>
        <v>15</v>
      </c>
      <c r="B21" s="1">
        <f t="shared" si="6"/>
        <v>525478.003132549</v>
      </c>
      <c r="C21" s="6">
        <f t="shared" si="0"/>
        <v>6529.0086901514951</v>
      </c>
      <c r="D21" s="6">
        <f t="shared" si="3"/>
        <v>2846.3391836346404</v>
      </c>
      <c r="E21" s="6">
        <f t="shared" si="4"/>
        <v>3682.6695065168547</v>
      </c>
      <c r="F21" s="1">
        <f t="shared" si="5"/>
        <v>521795.33362603217</v>
      </c>
    </row>
    <row r="22" spans="1:6" x14ac:dyDescent="0.25">
      <c r="A22" s="58">
        <f t="shared" si="1"/>
        <v>16</v>
      </c>
      <c r="B22" s="1">
        <f t="shared" si="6"/>
        <v>521795.33362603217</v>
      </c>
      <c r="C22" s="6">
        <f t="shared" si="0"/>
        <v>6529.0086901514951</v>
      </c>
      <c r="D22" s="6">
        <f t="shared" si="3"/>
        <v>2826.3913904743408</v>
      </c>
      <c r="E22" s="6">
        <f t="shared" si="4"/>
        <v>3702.6172996771543</v>
      </c>
      <c r="F22" s="1">
        <f t="shared" si="5"/>
        <v>518092.716326355</v>
      </c>
    </row>
    <row r="23" spans="1:6" x14ac:dyDescent="0.25">
      <c r="A23" s="58">
        <f t="shared" si="1"/>
        <v>17</v>
      </c>
      <c r="B23" s="1">
        <f t="shared" si="6"/>
        <v>518092.716326355</v>
      </c>
      <c r="C23" s="6">
        <f t="shared" si="0"/>
        <v>6529.0086901514951</v>
      </c>
      <c r="D23" s="6">
        <f t="shared" si="3"/>
        <v>2806.3355467677566</v>
      </c>
      <c r="E23" s="6">
        <f t="shared" si="4"/>
        <v>3722.6731433837385</v>
      </c>
      <c r="F23" s="1">
        <f t="shared" si="5"/>
        <v>514370.04318297125</v>
      </c>
    </row>
    <row r="24" spans="1:6" x14ac:dyDescent="0.25">
      <c r="A24" s="58">
        <f t="shared" si="1"/>
        <v>18</v>
      </c>
      <c r="B24" s="1">
        <f t="shared" si="6"/>
        <v>514370.04318297125</v>
      </c>
      <c r="C24" s="6">
        <f t="shared" si="0"/>
        <v>6529.0086901514951</v>
      </c>
      <c r="D24" s="6">
        <f t="shared" si="3"/>
        <v>2786.1710672410945</v>
      </c>
      <c r="E24" s="6">
        <f t="shared" si="4"/>
        <v>3742.8376229104006</v>
      </c>
      <c r="F24" s="1">
        <f t="shared" si="5"/>
        <v>510627.20556006086</v>
      </c>
    </row>
    <row r="25" spans="1:6" x14ac:dyDescent="0.25">
      <c r="A25" s="58">
        <f t="shared" si="1"/>
        <v>19</v>
      </c>
      <c r="B25" s="1">
        <f t="shared" si="6"/>
        <v>510627.20556006086</v>
      </c>
      <c r="C25" s="6">
        <f t="shared" si="0"/>
        <v>6529.0086901514951</v>
      </c>
      <c r="D25" s="6">
        <f t="shared" si="3"/>
        <v>2765.8973634503295</v>
      </c>
      <c r="E25" s="6">
        <f t="shared" si="4"/>
        <v>3763.1113267011656</v>
      </c>
      <c r="F25" s="1">
        <f t="shared" si="5"/>
        <v>506864.09423335968</v>
      </c>
    </row>
    <row r="26" spans="1:6" x14ac:dyDescent="0.25">
      <c r="A26" s="58">
        <f t="shared" si="1"/>
        <v>20</v>
      </c>
      <c r="B26" s="1">
        <f t="shared" si="6"/>
        <v>506864.09423335968</v>
      </c>
      <c r="C26" s="6">
        <f t="shared" si="0"/>
        <v>6529.0086901514951</v>
      </c>
      <c r="D26" s="6">
        <f t="shared" si="3"/>
        <v>2745.5138437640317</v>
      </c>
      <c r="E26" s="6">
        <f t="shared" si="4"/>
        <v>3783.4948463874634</v>
      </c>
      <c r="F26" s="1">
        <f t="shared" si="5"/>
        <v>503080.5993869722</v>
      </c>
    </row>
    <row r="27" spans="1:6" x14ac:dyDescent="0.25">
      <c r="A27" s="58">
        <f t="shared" si="1"/>
        <v>21</v>
      </c>
      <c r="B27" s="1">
        <f t="shared" si="6"/>
        <v>503080.5993869722</v>
      </c>
      <c r="C27" s="6">
        <f t="shared" si="0"/>
        <v>6529.0086901514951</v>
      </c>
      <c r="D27" s="6">
        <f t="shared" si="3"/>
        <v>2725.0199133460997</v>
      </c>
      <c r="E27" s="6">
        <f t="shared" si="4"/>
        <v>3803.9887768053954</v>
      </c>
      <c r="F27" s="1">
        <f t="shared" si="5"/>
        <v>499276.6106101668</v>
      </c>
    </row>
    <row r="28" spans="1:6" x14ac:dyDescent="0.25">
      <c r="A28" s="58">
        <f t="shared" si="1"/>
        <v>22</v>
      </c>
      <c r="B28" s="1">
        <f t="shared" si="6"/>
        <v>499276.6106101668</v>
      </c>
      <c r="C28" s="6">
        <f t="shared" si="0"/>
        <v>6529.0086901514951</v>
      </c>
      <c r="D28" s="6">
        <f t="shared" si="3"/>
        <v>2704.4149741384035</v>
      </c>
      <c r="E28" s="6">
        <f t="shared" si="4"/>
        <v>3824.5937160130916</v>
      </c>
      <c r="F28" s="1">
        <f t="shared" si="5"/>
        <v>495452.01689415373</v>
      </c>
    </row>
    <row r="29" spans="1:6" x14ac:dyDescent="0.25">
      <c r="A29" s="58">
        <f t="shared" si="1"/>
        <v>23</v>
      </c>
      <c r="B29" s="1">
        <f t="shared" si="6"/>
        <v>495452.01689415373</v>
      </c>
      <c r="C29" s="6">
        <f t="shared" si="0"/>
        <v>6529.0086901514951</v>
      </c>
      <c r="D29" s="6">
        <f t="shared" si="3"/>
        <v>2683.6984248433328</v>
      </c>
      <c r="E29" s="6">
        <f t="shared" si="4"/>
        <v>3845.3102653081623</v>
      </c>
      <c r="F29" s="1">
        <f t="shared" si="5"/>
        <v>491606.70662884554</v>
      </c>
    </row>
    <row r="30" spans="1:6" x14ac:dyDescent="0.25">
      <c r="A30" s="58">
        <f t="shared" si="1"/>
        <v>24</v>
      </c>
      <c r="B30" s="1">
        <f t="shared" si="6"/>
        <v>491606.70662884554</v>
      </c>
      <c r="C30" s="6">
        <f t="shared" si="0"/>
        <v>6529.0086901514951</v>
      </c>
      <c r="D30" s="6">
        <f t="shared" si="3"/>
        <v>2662.8696609062467</v>
      </c>
      <c r="E30" s="6">
        <f t="shared" si="4"/>
        <v>3866.1390292452484</v>
      </c>
      <c r="F30" s="1">
        <f t="shared" si="5"/>
        <v>487740.5675996003</v>
      </c>
    </row>
    <row r="31" spans="1:6" x14ac:dyDescent="0.25">
      <c r="A31" s="58">
        <f t="shared" si="1"/>
        <v>25</v>
      </c>
      <c r="B31" s="1">
        <f t="shared" si="6"/>
        <v>487740.5675996003</v>
      </c>
      <c r="C31" s="6">
        <f t="shared" si="0"/>
        <v>6529.0086901514951</v>
      </c>
      <c r="D31" s="6">
        <f t="shared" si="3"/>
        <v>2641.928074497835</v>
      </c>
      <c r="E31" s="6">
        <f t="shared" si="4"/>
        <v>3887.0806156536601</v>
      </c>
      <c r="F31" s="1">
        <f t="shared" si="5"/>
        <v>483853.48698394664</v>
      </c>
    </row>
    <row r="32" spans="1:6" x14ac:dyDescent="0.25">
      <c r="A32" s="58">
        <f t="shared" si="1"/>
        <v>26</v>
      </c>
      <c r="B32" s="1">
        <f t="shared" si="6"/>
        <v>483853.48698394664</v>
      </c>
      <c r="C32" s="6">
        <f t="shared" si="0"/>
        <v>6529.0086901514951</v>
      </c>
      <c r="D32" s="6">
        <f t="shared" si="3"/>
        <v>2620.8730544963778</v>
      </c>
      <c r="E32" s="6">
        <f t="shared" si="4"/>
        <v>3908.1356356551173</v>
      </c>
      <c r="F32" s="1">
        <f t="shared" si="5"/>
        <v>479945.3513482915</v>
      </c>
    </row>
    <row r="33" spans="1:6" x14ac:dyDescent="0.25">
      <c r="A33" s="58">
        <f t="shared" si="1"/>
        <v>27</v>
      </c>
      <c r="B33" s="1">
        <f t="shared" si="6"/>
        <v>479945.3513482915</v>
      </c>
      <c r="C33" s="6">
        <f t="shared" si="0"/>
        <v>6529.0086901514951</v>
      </c>
      <c r="D33" s="6">
        <f t="shared" si="3"/>
        <v>2599.7039864699123</v>
      </c>
      <c r="E33" s="6">
        <f t="shared" si="4"/>
        <v>3929.3047036815829</v>
      </c>
      <c r="F33" s="1">
        <f t="shared" si="5"/>
        <v>476016.04664460995</v>
      </c>
    </row>
    <row r="34" spans="1:6" x14ac:dyDescent="0.25">
      <c r="A34" s="58">
        <f t="shared" si="1"/>
        <v>28</v>
      </c>
      <c r="B34" s="1">
        <f t="shared" si="6"/>
        <v>476016.04664460995</v>
      </c>
      <c r="C34" s="6">
        <f t="shared" si="0"/>
        <v>6529.0086901514951</v>
      </c>
      <c r="D34" s="6">
        <f t="shared" si="3"/>
        <v>2578.420252658304</v>
      </c>
      <c r="E34" s="6">
        <f t="shared" si="4"/>
        <v>3950.5884374931911</v>
      </c>
      <c r="F34" s="1">
        <f t="shared" si="5"/>
        <v>472065.45820711675</v>
      </c>
    </row>
    <row r="35" spans="1:6" x14ac:dyDescent="0.25">
      <c r="A35" s="58">
        <f t="shared" si="1"/>
        <v>29</v>
      </c>
      <c r="B35" s="1">
        <f t="shared" si="6"/>
        <v>472065.45820711675</v>
      </c>
      <c r="C35" s="6">
        <f t="shared" si="0"/>
        <v>6529.0086901514951</v>
      </c>
      <c r="D35" s="6">
        <f t="shared" si="3"/>
        <v>2557.0212319552156</v>
      </c>
      <c r="E35" s="6">
        <f t="shared" si="4"/>
        <v>3971.9874581962795</v>
      </c>
      <c r="F35" s="1">
        <f t="shared" si="5"/>
        <v>468093.47074892046</v>
      </c>
    </row>
    <row r="36" spans="1:6" x14ac:dyDescent="0.25">
      <c r="A36" s="58">
        <f t="shared" si="1"/>
        <v>30</v>
      </c>
      <c r="B36" s="1">
        <f t="shared" si="6"/>
        <v>468093.47074892046</v>
      </c>
      <c r="C36" s="6">
        <f t="shared" si="0"/>
        <v>6529.0086901514951</v>
      </c>
      <c r="D36" s="6">
        <f t="shared" si="3"/>
        <v>2535.5062998899857</v>
      </c>
      <c r="E36" s="6">
        <f t="shared" si="4"/>
        <v>3993.5023902615094</v>
      </c>
      <c r="F36" s="1">
        <f t="shared" si="5"/>
        <v>464099.96835865895</v>
      </c>
    </row>
    <row r="37" spans="1:6" x14ac:dyDescent="0.25">
      <c r="A37" s="58">
        <f t="shared" si="1"/>
        <v>31</v>
      </c>
      <c r="B37" s="1">
        <f t="shared" si="6"/>
        <v>464099.96835865895</v>
      </c>
      <c r="C37" s="6">
        <f t="shared" si="0"/>
        <v>6529.0086901514951</v>
      </c>
      <c r="D37" s="6">
        <f t="shared" si="3"/>
        <v>2513.8748286094028</v>
      </c>
      <c r="E37" s="6">
        <f t="shared" si="4"/>
        <v>4015.1338615420923</v>
      </c>
      <c r="F37" s="1">
        <f t="shared" si="5"/>
        <v>460084.83449711686</v>
      </c>
    </row>
    <row r="38" spans="1:6" x14ac:dyDescent="0.25">
      <c r="A38" s="58">
        <f t="shared" si="1"/>
        <v>32</v>
      </c>
      <c r="B38" s="1">
        <f t="shared" si="6"/>
        <v>460084.83449711686</v>
      </c>
      <c r="C38" s="6">
        <f t="shared" si="0"/>
        <v>6529.0086901514951</v>
      </c>
      <c r="D38" s="6">
        <f t="shared" si="3"/>
        <v>2492.1261868593829</v>
      </c>
      <c r="E38" s="6">
        <f t="shared" si="4"/>
        <v>4036.8825032921122</v>
      </c>
      <c r="F38" s="1">
        <f t="shared" si="5"/>
        <v>456047.95199382474</v>
      </c>
    </row>
    <row r="39" spans="1:6" x14ac:dyDescent="0.25">
      <c r="A39" s="58">
        <f t="shared" si="1"/>
        <v>33</v>
      </c>
      <c r="B39" s="1">
        <f t="shared" si="6"/>
        <v>456047.95199382474</v>
      </c>
      <c r="C39" s="6">
        <f t="shared" si="0"/>
        <v>6529.0086901514951</v>
      </c>
      <c r="D39" s="6">
        <f t="shared" si="3"/>
        <v>2470.2597399665506</v>
      </c>
      <c r="E39" s="6">
        <f t="shared" si="4"/>
        <v>4058.7489501849445</v>
      </c>
      <c r="F39" s="1">
        <f t="shared" si="5"/>
        <v>451989.20304363978</v>
      </c>
    </row>
    <row r="40" spans="1:6" x14ac:dyDescent="0.25">
      <c r="A40" s="58">
        <f t="shared" si="1"/>
        <v>34</v>
      </c>
      <c r="B40" s="1">
        <f t="shared" si="6"/>
        <v>451989.20304363978</v>
      </c>
      <c r="C40" s="6">
        <f t="shared" si="0"/>
        <v>6529.0086901514951</v>
      </c>
      <c r="D40" s="6">
        <f t="shared" si="3"/>
        <v>2448.2748498197157</v>
      </c>
      <c r="E40" s="6">
        <f t="shared" si="4"/>
        <v>4080.7338403317794</v>
      </c>
      <c r="F40" s="1">
        <f t="shared" si="5"/>
        <v>447908.46920330799</v>
      </c>
    </row>
    <row r="41" spans="1:6" x14ac:dyDescent="0.25">
      <c r="A41" s="58">
        <f t="shared" si="1"/>
        <v>35</v>
      </c>
      <c r="B41" s="1">
        <f t="shared" si="6"/>
        <v>447908.46920330799</v>
      </c>
      <c r="C41" s="6">
        <f t="shared" si="0"/>
        <v>6529.0086901514951</v>
      </c>
      <c r="D41" s="6">
        <f t="shared" si="3"/>
        <v>2426.1708748512515</v>
      </c>
      <c r="E41" s="6">
        <f t="shared" si="4"/>
        <v>4102.8378153002432</v>
      </c>
      <c r="F41" s="1">
        <f t="shared" si="5"/>
        <v>443805.63138800772</v>
      </c>
    </row>
    <row r="42" spans="1:6" x14ac:dyDescent="0.25">
      <c r="A42" s="58">
        <f t="shared" si="1"/>
        <v>36</v>
      </c>
      <c r="B42" s="1">
        <f t="shared" si="6"/>
        <v>443805.63138800772</v>
      </c>
      <c r="C42" s="6">
        <f t="shared" si="0"/>
        <v>6529.0086901514951</v>
      </c>
      <c r="D42" s="6">
        <f t="shared" si="3"/>
        <v>2403.9471700183753</v>
      </c>
      <c r="E42" s="6">
        <f t="shared" si="4"/>
        <v>4125.0615201331202</v>
      </c>
      <c r="F42" s="1">
        <f t="shared" si="5"/>
        <v>439680.56986787461</v>
      </c>
    </row>
    <row r="43" spans="1:6" x14ac:dyDescent="0.25">
      <c r="A43" s="58">
        <f t="shared" si="1"/>
        <v>37</v>
      </c>
      <c r="B43" s="1">
        <f t="shared" si="6"/>
        <v>439680.56986787461</v>
      </c>
      <c r="C43" s="6">
        <f t="shared" si="0"/>
        <v>6529.0086901514951</v>
      </c>
      <c r="D43" s="6">
        <f t="shared" si="3"/>
        <v>2381.603086784321</v>
      </c>
      <c r="E43" s="6">
        <f t="shared" si="4"/>
        <v>4147.4056033671741</v>
      </c>
      <c r="F43" s="1">
        <f t="shared" si="5"/>
        <v>435533.16426450742</v>
      </c>
    </row>
    <row r="44" spans="1:6" x14ac:dyDescent="0.25">
      <c r="A44" s="58">
        <f t="shared" si="1"/>
        <v>38</v>
      </c>
      <c r="B44" s="1">
        <f t="shared" si="6"/>
        <v>435533.16426450742</v>
      </c>
      <c r="C44" s="6">
        <f t="shared" si="0"/>
        <v>6529.0086901514951</v>
      </c>
      <c r="D44" s="6">
        <f t="shared" si="3"/>
        <v>2359.1379730994154</v>
      </c>
      <c r="E44" s="6">
        <f t="shared" si="4"/>
        <v>4169.8707170520793</v>
      </c>
      <c r="F44" s="1">
        <f t="shared" si="5"/>
        <v>431363.29354745534</v>
      </c>
    </row>
    <row r="45" spans="1:6" x14ac:dyDescent="0.25">
      <c r="A45" s="58">
        <f t="shared" si="1"/>
        <v>39</v>
      </c>
      <c r="B45" s="1">
        <f t="shared" si="6"/>
        <v>431363.29354745534</v>
      </c>
      <c r="C45" s="6">
        <f t="shared" si="0"/>
        <v>6529.0086901514951</v>
      </c>
      <c r="D45" s="6">
        <f t="shared" si="3"/>
        <v>2336.5511733820499</v>
      </c>
      <c r="E45" s="6">
        <f t="shared" si="4"/>
        <v>4192.4575167694456</v>
      </c>
      <c r="F45" s="1">
        <f t="shared" si="5"/>
        <v>427170.83603068587</v>
      </c>
    </row>
    <row r="46" spans="1:6" x14ac:dyDescent="0.25">
      <c r="A46" s="58">
        <f t="shared" si="1"/>
        <v>40</v>
      </c>
      <c r="B46" s="1">
        <f t="shared" si="6"/>
        <v>427170.83603068587</v>
      </c>
      <c r="C46" s="6">
        <f t="shared" si="0"/>
        <v>6529.0086901514951</v>
      </c>
      <c r="D46" s="6">
        <f t="shared" si="3"/>
        <v>2313.8420284995486</v>
      </c>
      <c r="E46" s="6">
        <f t="shared" si="4"/>
        <v>4215.1666616519469</v>
      </c>
      <c r="F46" s="1">
        <f t="shared" si="5"/>
        <v>422955.66936903395</v>
      </c>
    </row>
    <row r="47" spans="1:6" x14ac:dyDescent="0.25">
      <c r="A47" s="58">
        <f t="shared" si="1"/>
        <v>41</v>
      </c>
      <c r="B47" s="1">
        <f t="shared" si="6"/>
        <v>422955.66936903395</v>
      </c>
      <c r="C47" s="6">
        <f t="shared" si="0"/>
        <v>6529.0086901514951</v>
      </c>
      <c r="D47" s="6">
        <f t="shared" si="3"/>
        <v>2291.0098757489341</v>
      </c>
      <c r="E47" s="6">
        <f t="shared" si="4"/>
        <v>4237.998814402561</v>
      </c>
      <c r="F47" s="1">
        <f t="shared" si="5"/>
        <v>418717.67055463139</v>
      </c>
    </row>
    <row r="48" spans="1:6" x14ac:dyDescent="0.25">
      <c r="A48" s="58">
        <f t="shared" si="1"/>
        <v>42</v>
      </c>
      <c r="B48" s="1">
        <f t="shared" si="6"/>
        <v>418717.67055463139</v>
      </c>
      <c r="C48" s="6">
        <f t="shared" si="0"/>
        <v>6529.0086901514951</v>
      </c>
      <c r="D48" s="6">
        <f t="shared" si="3"/>
        <v>2268.0540488375868</v>
      </c>
      <c r="E48" s="6">
        <f t="shared" si="4"/>
        <v>4260.9546413139087</v>
      </c>
      <c r="F48" s="1">
        <f t="shared" si="5"/>
        <v>414456.71591331746</v>
      </c>
    </row>
    <row r="49" spans="1:6" x14ac:dyDescent="0.25">
      <c r="A49" s="58">
        <f t="shared" si="1"/>
        <v>43</v>
      </c>
      <c r="B49" s="1">
        <f t="shared" si="6"/>
        <v>414456.71591331746</v>
      </c>
      <c r="C49" s="6">
        <f t="shared" si="0"/>
        <v>6529.0086901514951</v>
      </c>
      <c r="D49" s="6">
        <f t="shared" si="3"/>
        <v>2244.973877863803</v>
      </c>
      <c r="E49" s="6">
        <f t="shared" si="4"/>
        <v>4284.0348122876921</v>
      </c>
      <c r="F49" s="1">
        <f t="shared" si="5"/>
        <v>410172.68110102974</v>
      </c>
    </row>
    <row r="50" spans="1:6" x14ac:dyDescent="0.25">
      <c r="A50" s="58">
        <f t="shared" si="1"/>
        <v>44</v>
      </c>
      <c r="B50" s="1">
        <f t="shared" si="6"/>
        <v>410172.68110102974</v>
      </c>
      <c r="C50" s="6">
        <f t="shared" si="0"/>
        <v>6529.0086901514951</v>
      </c>
      <c r="D50" s="6">
        <f t="shared" si="3"/>
        <v>2221.7686892972447</v>
      </c>
      <c r="E50" s="6">
        <f t="shared" si="4"/>
        <v>4307.24000085425</v>
      </c>
      <c r="F50" s="1">
        <f t="shared" si="5"/>
        <v>405865.44110017549</v>
      </c>
    </row>
    <row r="51" spans="1:6" x14ac:dyDescent="0.25">
      <c r="A51" s="58">
        <f t="shared" si="1"/>
        <v>45</v>
      </c>
      <c r="B51" s="1">
        <f t="shared" si="6"/>
        <v>405865.44110017549</v>
      </c>
      <c r="C51" s="6">
        <f t="shared" si="0"/>
        <v>6529.0086901514951</v>
      </c>
      <c r="D51" s="6">
        <f t="shared" si="3"/>
        <v>2198.4378059592841</v>
      </c>
      <c r="E51" s="6">
        <f t="shared" si="4"/>
        <v>4330.5708841922115</v>
      </c>
      <c r="F51" s="1">
        <f t="shared" si="5"/>
        <v>401534.8702159833</v>
      </c>
    </row>
    <row r="52" spans="1:6" x14ac:dyDescent="0.25">
      <c r="A52" s="58">
        <f t="shared" si="1"/>
        <v>46</v>
      </c>
      <c r="B52" s="1">
        <f t="shared" si="6"/>
        <v>401534.8702159833</v>
      </c>
      <c r="C52" s="6">
        <f t="shared" si="0"/>
        <v>6529.0086901514951</v>
      </c>
      <c r="D52" s="6">
        <f t="shared" si="3"/>
        <v>2174.9805470032429</v>
      </c>
      <c r="E52" s="6">
        <f t="shared" si="4"/>
        <v>4354.0281431482526</v>
      </c>
      <c r="F52" s="1">
        <f t="shared" si="5"/>
        <v>397180.84207283508</v>
      </c>
    </row>
    <row r="53" spans="1:6" x14ac:dyDescent="0.25">
      <c r="A53" s="58">
        <f t="shared" si="1"/>
        <v>47</v>
      </c>
      <c r="B53" s="1">
        <f t="shared" si="6"/>
        <v>397180.84207283508</v>
      </c>
      <c r="C53" s="6">
        <f t="shared" si="0"/>
        <v>6529.0086901514951</v>
      </c>
      <c r="D53" s="6">
        <f t="shared" si="3"/>
        <v>2151.3962278945232</v>
      </c>
      <c r="E53" s="6">
        <f t="shared" si="4"/>
        <v>4377.6124622569714</v>
      </c>
      <c r="F53" s="1">
        <f t="shared" si="5"/>
        <v>392803.2296105781</v>
      </c>
    </row>
    <row r="54" spans="1:6" x14ac:dyDescent="0.25">
      <c r="A54" s="58">
        <f t="shared" si="1"/>
        <v>48</v>
      </c>
      <c r="B54" s="1">
        <f t="shared" si="6"/>
        <v>392803.2296105781</v>
      </c>
      <c r="C54" s="6">
        <f t="shared" si="0"/>
        <v>6529.0086901514951</v>
      </c>
      <c r="D54" s="6">
        <f t="shared" si="3"/>
        <v>2127.6841603906314</v>
      </c>
      <c r="E54" s="6">
        <f t="shared" si="4"/>
        <v>4401.3245297608637</v>
      </c>
      <c r="F54" s="1">
        <f t="shared" si="5"/>
        <v>388401.90508081723</v>
      </c>
    </row>
    <row r="55" spans="1:6" x14ac:dyDescent="0.25">
      <c r="A55" s="58">
        <f t="shared" si="1"/>
        <v>49</v>
      </c>
      <c r="B55" s="1">
        <f t="shared" si="6"/>
        <v>388401.90508081723</v>
      </c>
      <c r="C55" s="6">
        <f t="shared" si="0"/>
        <v>6529.0086901514951</v>
      </c>
      <c r="D55" s="6">
        <f t="shared" si="3"/>
        <v>2103.8436525210932</v>
      </c>
      <c r="E55" s="6">
        <f t="shared" si="4"/>
        <v>4425.1650376304024</v>
      </c>
      <c r="F55" s="1">
        <f t="shared" si="5"/>
        <v>383976.74004318682</v>
      </c>
    </row>
    <row r="56" spans="1:6" x14ac:dyDescent="0.25">
      <c r="A56" s="58">
        <f t="shared" si="1"/>
        <v>50</v>
      </c>
      <c r="B56" s="1">
        <f t="shared" si="6"/>
        <v>383976.74004318682</v>
      </c>
      <c r="C56" s="6">
        <f t="shared" si="0"/>
        <v>6529.0086901514951</v>
      </c>
      <c r="D56" s="6">
        <f t="shared" si="3"/>
        <v>2079.8740085672621</v>
      </c>
      <c r="E56" s="6">
        <f t="shared" si="4"/>
        <v>4449.1346815842335</v>
      </c>
      <c r="F56" s="1">
        <f t="shared" si="5"/>
        <v>379527.60536160256</v>
      </c>
    </row>
    <row r="57" spans="1:6" x14ac:dyDescent="0.25">
      <c r="A57" s="58">
        <f t="shared" si="1"/>
        <v>51</v>
      </c>
      <c r="B57" s="1">
        <f t="shared" si="6"/>
        <v>379527.60536160256</v>
      </c>
      <c r="C57" s="6">
        <f t="shared" si="0"/>
        <v>6529.0086901514951</v>
      </c>
      <c r="D57" s="6">
        <f t="shared" si="3"/>
        <v>2055.7745290420139</v>
      </c>
      <c r="E57" s="6">
        <f t="shared" si="4"/>
        <v>4473.2341611094816</v>
      </c>
      <c r="F57" s="1">
        <f t="shared" si="5"/>
        <v>375054.37120049307</v>
      </c>
    </row>
    <row r="58" spans="1:6" x14ac:dyDescent="0.25">
      <c r="A58" s="58">
        <f t="shared" si="1"/>
        <v>52</v>
      </c>
      <c r="B58" s="1">
        <f t="shared" si="6"/>
        <v>375054.37120049307</v>
      </c>
      <c r="C58" s="6">
        <f t="shared" si="0"/>
        <v>6529.0086901514951</v>
      </c>
      <c r="D58" s="6">
        <f t="shared" si="3"/>
        <v>2031.5445106693376</v>
      </c>
      <c r="E58" s="6">
        <f t="shared" si="4"/>
        <v>4497.4641794821573</v>
      </c>
      <c r="F58" s="1">
        <f t="shared" si="5"/>
        <v>370556.90702101093</v>
      </c>
    </row>
    <row r="59" spans="1:6" x14ac:dyDescent="0.25">
      <c r="A59" s="58">
        <f t="shared" si="1"/>
        <v>53</v>
      </c>
      <c r="B59" s="1">
        <f t="shared" si="6"/>
        <v>370556.90702101093</v>
      </c>
      <c r="C59" s="6">
        <f t="shared" si="0"/>
        <v>6529.0086901514951</v>
      </c>
      <c r="D59" s="6">
        <f t="shared" si="3"/>
        <v>2007.1832463638093</v>
      </c>
      <c r="E59" s="6">
        <f t="shared" si="4"/>
        <v>4521.8254437876858</v>
      </c>
      <c r="F59" s="1">
        <f t="shared" si="5"/>
        <v>366035.08157722326</v>
      </c>
    </row>
    <row r="60" spans="1:6" x14ac:dyDescent="0.25">
      <c r="A60" s="58">
        <f t="shared" si="1"/>
        <v>54</v>
      </c>
      <c r="B60" s="1">
        <f t="shared" si="6"/>
        <v>366035.08157722326</v>
      </c>
      <c r="C60" s="6">
        <f t="shared" si="0"/>
        <v>6529.0086901514951</v>
      </c>
      <c r="D60" s="6">
        <f t="shared" si="3"/>
        <v>1982.6900252099595</v>
      </c>
      <c r="E60" s="6">
        <f t="shared" si="4"/>
        <v>4546.3186649415356</v>
      </c>
      <c r="F60" s="1">
        <f t="shared" si="5"/>
        <v>361488.76291228173</v>
      </c>
    </row>
    <row r="61" spans="1:6" x14ac:dyDescent="0.25">
      <c r="A61" s="58">
        <f t="shared" si="1"/>
        <v>55</v>
      </c>
      <c r="B61" s="1">
        <f t="shared" si="6"/>
        <v>361488.76291228173</v>
      </c>
      <c r="C61" s="6">
        <f t="shared" si="0"/>
        <v>6529.0086901514951</v>
      </c>
      <c r="D61" s="6">
        <f t="shared" si="3"/>
        <v>1958.064132441526</v>
      </c>
      <c r="E61" s="6">
        <f t="shared" si="4"/>
        <v>4570.9445577099686</v>
      </c>
      <c r="F61" s="1">
        <f t="shared" si="5"/>
        <v>356917.81835457176</v>
      </c>
    </row>
    <row r="62" spans="1:6" x14ac:dyDescent="0.25">
      <c r="A62" s="58">
        <f t="shared" si="1"/>
        <v>56</v>
      </c>
      <c r="B62" s="1">
        <f t="shared" si="6"/>
        <v>356917.81835457176</v>
      </c>
      <c r="C62" s="6">
        <f t="shared" si="0"/>
        <v>6529.0086901514951</v>
      </c>
      <c r="D62" s="6">
        <f t="shared" si="3"/>
        <v>1933.3048494205971</v>
      </c>
      <c r="E62" s="6">
        <f t="shared" si="4"/>
        <v>4595.7038407308983</v>
      </c>
      <c r="F62" s="1">
        <f t="shared" si="5"/>
        <v>352322.11451384088</v>
      </c>
    </row>
    <row r="63" spans="1:6" x14ac:dyDescent="0.25">
      <c r="A63" s="58">
        <f t="shared" si="1"/>
        <v>57</v>
      </c>
      <c r="B63" s="1">
        <f t="shared" si="6"/>
        <v>352322.11451384088</v>
      </c>
      <c r="C63" s="6">
        <f t="shared" si="0"/>
        <v>6529.0086901514951</v>
      </c>
      <c r="D63" s="6">
        <f t="shared" si="3"/>
        <v>1908.411453616638</v>
      </c>
      <c r="E63" s="6">
        <f t="shared" si="4"/>
        <v>4620.5972365348571</v>
      </c>
      <c r="F63" s="1">
        <f t="shared" si="5"/>
        <v>347701.517277306</v>
      </c>
    </row>
    <row r="64" spans="1:6" x14ac:dyDescent="0.25">
      <c r="A64" s="58">
        <f t="shared" si="1"/>
        <v>58</v>
      </c>
      <c r="B64" s="1">
        <f t="shared" si="6"/>
        <v>347701.517277306</v>
      </c>
      <c r="C64" s="6">
        <f t="shared" si="0"/>
        <v>6529.0086901514951</v>
      </c>
      <c r="D64" s="6">
        <f t="shared" si="3"/>
        <v>1883.3832185854076</v>
      </c>
      <c r="E64" s="6">
        <f t="shared" si="4"/>
        <v>4645.6254715660871</v>
      </c>
      <c r="F64" s="1">
        <f t="shared" si="5"/>
        <v>343055.8918057399</v>
      </c>
    </row>
    <row r="65" spans="1:6" x14ac:dyDescent="0.25">
      <c r="A65" s="58">
        <f t="shared" si="1"/>
        <v>59</v>
      </c>
      <c r="B65" s="1">
        <f t="shared" si="6"/>
        <v>343055.8918057399</v>
      </c>
      <c r="C65" s="6">
        <f t="shared" si="0"/>
        <v>6529.0086901514951</v>
      </c>
      <c r="D65" s="6">
        <f t="shared" si="3"/>
        <v>1858.2194139477579</v>
      </c>
      <c r="E65" s="6">
        <f t="shared" si="4"/>
        <v>4670.7892762037372</v>
      </c>
      <c r="F65" s="1">
        <f t="shared" si="5"/>
        <v>338385.10252953618</v>
      </c>
    </row>
    <row r="66" spans="1:6" x14ac:dyDescent="0.25">
      <c r="A66" s="58">
        <f t="shared" si="1"/>
        <v>60</v>
      </c>
      <c r="B66" s="1">
        <f t="shared" si="6"/>
        <v>338385.10252953618</v>
      </c>
      <c r="C66" s="6">
        <f t="shared" si="0"/>
        <v>6529.0086901514951</v>
      </c>
      <c r="D66" s="6">
        <f t="shared" si="3"/>
        <v>1832.9193053683209</v>
      </c>
      <c r="E66" s="6">
        <f t="shared" si="4"/>
        <v>4696.089384783174</v>
      </c>
      <c r="F66" s="1">
        <f t="shared" si="5"/>
        <v>333689.013144753</v>
      </c>
    </row>
    <row r="67" spans="1:6" x14ac:dyDescent="0.25">
      <c r="A67" s="58">
        <f t="shared" si="1"/>
        <v>61</v>
      </c>
      <c r="B67" s="1">
        <f t="shared" si="6"/>
        <v>333689.013144753</v>
      </c>
      <c r="C67" s="6">
        <f t="shared" si="0"/>
        <v>6529.0086901514951</v>
      </c>
      <c r="D67" s="6">
        <f t="shared" si="3"/>
        <v>1807.4821545340787</v>
      </c>
      <c r="E67" s="6">
        <f t="shared" si="4"/>
        <v>4721.5265356174168</v>
      </c>
      <c r="F67" s="1">
        <f t="shared" si="5"/>
        <v>328967.48660913558</v>
      </c>
    </row>
    <row r="68" spans="1:6" x14ac:dyDescent="0.25">
      <c r="A68" s="58">
        <f t="shared" si="1"/>
        <v>62</v>
      </c>
      <c r="B68" s="1">
        <f t="shared" si="6"/>
        <v>328967.48660913558</v>
      </c>
      <c r="C68" s="6">
        <f t="shared" si="0"/>
        <v>6529.0086901514951</v>
      </c>
      <c r="D68" s="6">
        <f t="shared" si="3"/>
        <v>1781.9072191328178</v>
      </c>
      <c r="E68" s="6">
        <f t="shared" si="4"/>
        <v>4747.1014710186773</v>
      </c>
      <c r="F68" s="1">
        <f t="shared" si="5"/>
        <v>324220.38513811689</v>
      </c>
    </row>
    <row r="69" spans="1:6" x14ac:dyDescent="0.25">
      <c r="A69" s="58">
        <f t="shared" si="1"/>
        <v>63</v>
      </c>
      <c r="B69" s="1">
        <f t="shared" si="6"/>
        <v>324220.38513811689</v>
      </c>
      <c r="C69" s="6">
        <f t="shared" si="0"/>
        <v>6529.0086901514951</v>
      </c>
      <c r="D69" s="6">
        <f t="shared" si="3"/>
        <v>1756.1937528314666</v>
      </c>
      <c r="E69" s="6">
        <f t="shared" si="4"/>
        <v>4772.8149373200285</v>
      </c>
      <c r="F69" s="1">
        <f t="shared" si="5"/>
        <v>319447.57020079688</v>
      </c>
    </row>
    <row r="70" spans="1:6" x14ac:dyDescent="0.25">
      <c r="A70" s="58">
        <f t="shared" si="1"/>
        <v>64</v>
      </c>
      <c r="B70" s="1">
        <f t="shared" si="6"/>
        <v>319447.57020079688</v>
      </c>
      <c r="C70" s="6">
        <f t="shared" si="0"/>
        <v>6529.0086901514951</v>
      </c>
      <c r="D70" s="6">
        <f t="shared" si="3"/>
        <v>1730.3410052543165</v>
      </c>
      <c r="E70" s="6">
        <f t="shared" si="4"/>
        <v>4798.6676848971783</v>
      </c>
      <c r="F70" s="1">
        <f t="shared" si="5"/>
        <v>314648.90251589968</v>
      </c>
    </row>
    <row r="71" spans="1:6" x14ac:dyDescent="0.25">
      <c r="A71" s="58">
        <f t="shared" si="1"/>
        <v>65</v>
      </c>
      <c r="B71" s="1">
        <f t="shared" si="6"/>
        <v>314648.90251589968</v>
      </c>
      <c r="C71" s="6">
        <f t="shared" si="0"/>
        <v>6529.0086901514951</v>
      </c>
      <c r="D71" s="6">
        <f t="shared" si="3"/>
        <v>1704.3482219611233</v>
      </c>
      <c r="E71" s="6">
        <f t="shared" si="4"/>
        <v>4824.6604681903718</v>
      </c>
      <c r="F71" s="1">
        <f t="shared" si="5"/>
        <v>309824.2420477093</v>
      </c>
    </row>
    <row r="72" spans="1:6" x14ac:dyDescent="0.25">
      <c r="A72" s="58">
        <f t="shared" si="1"/>
        <v>66</v>
      </c>
      <c r="B72" s="1">
        <f t="shared" si="6"/>
        <v>309824.2420477093</v>
      </c>
      <c r="C72" s="6">
        <f t="shared" ref="C72:C126" si="7">PMT($B$3/12,$B$4,-$B$2)</f>
        <v>6529.0086901514951</v>
      </c>
      <c r="D72" s="6">
        <f t="shared" si="3"/>
        <v>1678.214644425092</v>
      </c>
      <c r="E72" s="6">
        <f t="shared" si="4"/>
        <v>4850.7940457264031</v>
      </c>
      <c r="F72" s="1">
        <f t="shared" si="5"/>
        <v>304973.44800198288</v>
      </c>
    </row>
    <row r="73" spans="1:6" x14ac:dyDescent="0.25">
      <c r="A73" s="58">
        <f t="shared" ref="A73:A126" si="8">A72+1</f>
        <v>67</v>
      </c>
      <c r="B73" s="1">
        <f t="shared" si="6"/>
        <v>304973.44800198288</v>
      </c>
      <c r="C73" s="6">
        <f t="shared" si="7"/>
        <v>6529.0086901514951</v>
      </c>
      <c r="D73" s="6">
        <f t="shared" si="3"/>
        <v>1651.9395100107406</v>
      </c>
      <c r="E73" s="6">
        <f t="shared" si="4"/>
        <v>4877.0691801407547</v>
      </c>
      <c r="F73" s="1">
        <f t="shared" si="5"/>
        <v>300096.37882184214</v>
      </c>
    </row>
    <row r="74" spans="1:6" x14ac:dyDescent="0.25">
      <c r="A74" s="58">
        <f t="shared" si="8"/>
        <v>68</v>
      </c>
      <c r="B74" s="1">
        <f t="shared" si="6"/>
        <v>300096.37882184214</v>
      </c>
      <c r="C74" s="6">
        <f t="shared" si="7"/>
        <v>6529.0086901514951</v>
      </c>
      <c r="D74" s="6">
        <f t="shared" si="3"/>
        <v>1625.5220519516449</v>
      </c>
      <c r="E74" s="6">
        <f t="shared" si="4"/>
        <v>4903.4866381998499</v>
      </c>
      <c r="F74" s="1">
        <f t="shared" si="5"/>
        <v>295192.89218364231</v>
      </c>
    </row>
    <row r="75" spans="1:6" x14ac:dyDescent="0.25">
      <c r="A75" s="58">
        <f t="shared" si="8"/>
        <v>69</v>
      </c>
      <c r="B75" s="1">
        <f t="shared" si="6"/>
        <v>295192.89218364231</v>
      </c>
      <c r="C75" s="6">
        <f t="shared" si="7"/>
        <v>6529.0086901514951</v>
      </c>
      <c r="D75" s="6">
        <f t="shared" ref="D75:D126" si="9">B75*($B$3/12)</f>
        <v>1598.9614993280625</v>
      </c>
      <c r="E75" s="6">
        <f t="shared" ref="E75:E126" si="10">C75-D75</f>
        <v>4930.0471908234322</v>
      </c>
      <c r="F75" s="1">
        <f t="shared" ref="F75:F126" si="11">B75-E75</f>
        <v>290262.84499281889</v>
      </c>
    </row>
    <row r="76" spans="1:6" x14ac:dyDescent="0.25">
      <c r="A76" s="58">
        <f t="shared" si="8"/>
        <v>70</v>
      </c>
      <c r="B76" s="1">
        <f t="shared" si="6"/>
        <v>290262.84499281889</v>
      </c>
      <c r="C76" s="6">
        <f t="shared" si="7"/>
        <v>6529.0086901514951</v>
      </c>
      <c r="D76" s="6">
        <f t="shared" si="9"/>
        <v>1572.2570770444356</v>
      </c>
      <c r="E76" s="6">
        <f t="shared" si="10"/>
        <v>4956.7516131070597</v>
      </c>
      <c r="F76" s="1">
        <f t="shared" si="11"/>
        <v>285306.09337971185</v>
      </c>
    </row>
    <row r="77" spans="1:6" x14ac:dyDescent="0.25">
      <c r="A77" s="58">
        <f t="shared" si="8"/>
        <v>71</v>
      </c>
      <c r="B77" s="1">
        <f t="shared" si="6"/>
        <v>285306.09337971185</v>
      </c>
      <c r="C77" s="6">
        <f t="shared" si="7"/>
        <v>6529.0086901514951</v>
      </c>
      <c r="D77" s="6">
        <f t="shared" si="9"/>
        <v>1545.4080058067725</v>
      </c>
      <c r="E77" s="6">
        <f t="shared" si="10"/>
        <v>4983.600684344723</v>
      </c>
      <c r="F77" s="1">
        <f t="shared" si="11"/>
        <v>280322.49269536714</v>
      </c>
    </row>
    <row r="78" spans="1:6" x14ac:dyDescent="0.25">
      <c r="A78" s="58">
        <f t="shared" si="8"/>
        <v>72</v>
      </c>
      <c r="B78" s="1">
        <f t="shared" si="6"/>
        <v>280322.49269536714</v>
      </c>
      <c r="C78" s="6">
        <f t="shared" si="7"/>
        <v>6529.0086901514951</v>
      </c>
      <c r="D78" s="6">
        <f t="shared" si="9"/>
        <v>1518.4135020999054</v>
      </c>
      <c r="E78" s="6">
        <f t="shared" si="10"/>
        <v>5010.5951880515895</v>
      </c>
      <c r="F78" s="1">
        <f t="shared" si="11"/>
        <v>275311.89750731556</v>
      </c>
    </row>
    <row r="79" spans="1:6" x14ac:dyDescent="0.25">
      <c r="A79" s="58">
        <f t="shared" si="8"/>
        <v>73</v>
      </c>
      <c r="B79" s="1">
        <f t="shared" ref="B79:B126" si="12">F78</f>
        <v>275311.89750731556</v>
      </c>
      <c r="C79" s="6">
        <f t="shared" si="7"/>
        <v>6529.0086901514951</v>
      </c>
      <c r="D79" s="6">
        <f t="shared" si="9"/>
        <v>1491.2727781646261</v>
      </c>
      <c r="E79" s="6">
        <f t="shared" si="10"/>
        <v>5037.7359119868688</v>
      </c>
      <c r="F79" s="1">
        <f t="shared" si="11"/>
        <v>270274.16159532871</v>
      </c>
    </row>
    <row r="80" spans="1:6" x14ac:dyDescent="0.25">
      <c r="A80" s="58">
        <f t="shared" si="8"/>
        <v>74</v>
      </c>
      <c r="B80" s="1">
        <f t="shared" si="12"/>
        <v>270274.16159532871</v>
      </c>
      <c r="C80" s="6">
        <f t="shared" si="7"/>
        <v>6529.0086901514951</v>
      </c>
      <c r="D80" s="6">
        <f t="shared" si="9"/>
        <v>1463.9850419746972</v>
      </c>
      <c r="E80" s="6">
        <f t="shared" si="10"/>
        <v>5065.0236481767979</v>
      </c>
      <c r="F80" s="1">
        <f t="shared" si="11"/>
        <v>265209.1379471519</v>
      </c>
    </row>
    <row r="81" spans="1:6" x14ac:dyDescent="0.25">
      <c r="A81" s="58">
        <f t="shared" si="8"/>
        <v>75</v>
      </c>
      <c r="B81" s="1">
        <f t="shared" si="12"/>
        <v>265209.1379471519</v>
      </c>
      <c r="C81" s="6">
        <f t="shared" si="7"/>
        <v>6529.0086901514951</v>
      </c>
      <c r="D81" s="6">
        <f t="shared" si="9"/>
        <v>1436.5494972137394</v>
      </c>
      <c r="E81" s="6">
        <f t="shared" si="10"/>
        <v>5092.4591929377557</v>
      </c>
      <c r="F81" s="1">
        <f t="shared" si="11"/>
        <v>260116.67875421414</v>
      </c>
    </row>
    <row r="82" spans="1:6" x14ac:dyDescent="0.25">
      <c r="A82" s="58">
        <f t="shared" si="8"/>
        <v>76</v>
      </c>
      <c r="B82" s="1">
        <f t="shared" si="12"/>
        <v>260116.67875421414</v>
      </c>
      <c r="C82" s="6">
        <f t="shared" si="7"/>
        <v>6529.0086901514951</v>
      </c>
      <c r="D82" s="6">
        <f t="shared" si="9"/>
        <v>1408.9653432519933</v>
      </c>
      <c r="E82" s="6">
        <f t="shared" si="10"/>
        <v>5120.0433468995016</v>
      </c>
      <c r="F82" s="1">
        <f t="shared" si="11"/>
        <v>254996.63540731464</v>
      </c>
    </row>
    <row r="83" spans="1:6" x14ac:dyDescent="0.25">
      <c r="A83" s="58">
        <f t="shared" si="8"/>
        <v>77</v>
      </c>
      <c r="B83" s="1">
        <f t="shared" si="12"/>
        <v>254996.63540731464</v>
      </c>
      <c r="C83" s="6">
        <f t="shared" si="7"/>
        <v>6529.0086901514951</v>
      </c>
      <c r="D83" s="6">
        <f t="shared" si="9"/>
        <v>1381.2317751229543</v>
      </c>
      <c r="E83" s="6">
        <f t="shared" si="10"/>
        <v>5147.7769150285403</v>
      </c>
      <c r="F83" s="1">
        <f t="shared" si="11"/>
        <v>249848.85849228609</v>
      </c>
    </row>
    <row r="84" spans="1:6" x14ac:dyDescent="0.25">
      <c r="A84" s="58">
        <f t="shared" si="8"/>
        <v>78</v>
      </c>
      <c r="B84" s="1">
        <f t="shared" si="12"/>
        <v>249848.85849228609</v>
      </c>
      <c r="C84" s="6">
        <f t="shared" si="7"/>
        <v>6529.0086901514951</v>
      </c>
      <c r="D84" s="6">
        <f t="shared" si="9"/>
        <v>1353.347983499883</v>
      </c>
      <c r="E84" s="6">
        <f t="shared" si="10"/>
        <v>5175.6607066516117</v>
      </c>
      <c r="F84" s="1">
        <f t="shared" si="11"/>
        <v>244673.19778563449</v>
      </c>
    </row>
    <row r="85" spans="1:6" x14ac:dyDescent="0.25">
      <c r="A85" s="58">
        <f t="shared" si="8"/>
        <v>79</v>
      </c>
      <c r="B85" s="1">
        <f t="shared" si="12"/>
        <v>244673.19778563449</v>
      </c>
      <c r="C85" s="6">
        <f t="shared" si="7"/>
        <v>6529.0086901514951</v>
      </c>
      <c r="D85" s="6">
        <f t="shared" si="9"/>
        <v>1325.3131546721868</v>
      </c>
      <c r="E85" s="6">
        <f t="shared" si="10"/>
        <v>5203.6955354793081</v>
      </c>
      <c r="F85" s="1">
        <f t="shared" si="11"/>
        <v>239469.50225015517</v>
      </c>
    </row>
    <row r="86" spans="1:6" x14ac:dyDescent="0.25">
      <c r="A86" s="58">
        <f t="shared" si="8"/>
        <v>80</v>
      </c>
      <c r="B86" s="1">
        <f t="shared" si="12"/>
        <v>239469.50225015517</v>
      </c>
      <c r="C86" s="6">
        <f t="shared" si="7"/>
        <v>6529.0086901514951</v>
      </c>
      <c r="D86" s="6">
        <f t="shared" si="9"/>
        <v>1297.1264705216738</v>
      </c>
      <c r="E86" s="6">
        <f t="shared" si="10"/>
        <v>5231.8822196298215</v>
      </c>
      <c r="F86" s="1">
        <f t="shared" si="11"/>
        <v>234237.62003052534</v>
      </c>
    </row>
    <row r="87" spans="1:6" x14ac:dyDescent="0.25">
      <c r="A87" s="58">
        <f t="shared" si="8"/>
        <v>81</v>
      </c>
      <c r="B87" s="1">
        <f t="shared" si="12"/>
        <v>234237.62003052534</v>
      </c>
      <c r="C87" s="6">
        <f t="shared" si="7"/>
        <v>6529.0086901514951</v>
      </c>
      <c r="D87" s="6">
        <f t="shared" si="9"/>
        <v>1268.7871084986789</v>
      </c>
      <c r="E87" s="6">
        <f t="shared" si="10"/>
        <v>5260.221581652816</v>
      </c>
      <c r="F87" s="1">
        <f t="shared" si="11"/>
        <v>228977.39844887253</v>
      </c>
    </row>
    <row r="88" spans="1:6" x14ac:dyDescent="0.25">
      <c r="A88" s="58">
        <f t="shared" si="8"/>
        <v>82</v>
      </c>
      <c r="B88" s="1">
        <f t="shared" si="12"/>
        <v>228977.39844887253</v>
      </c>
      <c r="C88" s="6">
        <f t="shared" si="7"/>
        <v>6529.0086901514951</v>
      </c>
      <c r="D88" s="6">
        <f t="shared" si="9"/>
        <v>1240.2942415980594</v>
      </c>
      <c r="E88" s="6">
        <f t="shared" si="10"/>
        <v>5288.7144485534354</v>
      </c>
      <c r="F88" s="1">
        <f t="shared" si="11"/>
        <v>223688.6840003191</v>
      </c>
    </row>
    <row r="89" spans="1:6" x14ac:dyDescent="0.25">
      <c r="A89" s="58">
        <f t="shared" si="8"/>
        <v>83</v>
      </c>
      <c r="B89" s="1">
        <f t="shared" si="12"/>
        <v>223688.6840003191</v>
      </c>
      <c r="C89" s="6">
        <f t="shared" si="7"/>
        <v>6529.0086901514951</v>
      </c>
      <c r="D89" s="6">
        <f t="shared" si="9"/>
        <v>1211.6470383350618</v>
      </c>
      <c r="E89" s="6">
        <f t="shared" si="10"/>
        <v>5317.3616518164336</v>
      </c>
      <c r="F89" s="1">
        <f t="shared" si="11"/>
        <v>218371.32234850267</v>
      </c>
    </row>
    <row r="90" spans="1:6" x14ac:dyDescent="0.25">
      <c r="A90" s="58">
        <f t="shared" si="8"/>
        <v>84</v>
      </c>
      <c r="B90" s="1">
        <f t="shared" si="12"/>
        <v>218371.32234850267</v>
      </c>
      <c r="C90" s="6">
        <f t="shared" si="7"/>
        <v>6529.0086901514951</v>
      </c>
      <c r="D90" s="6">
        <f t="shared" si="9"/>
        <v>1182.8446627210562</v>
      </c>
      <c r="E90" s="6">
        <f t="shared" si="10"/>
        <v>5346.1640274304391</v>
      </c>
      <c r="F90" s="1">
        <f t="shared" si="11"/>
        <v>213025.15832107223</v>
      </c>
    </row>
    <row r="91" spans="1:6" x14ac:dyDescent="0.25">
      <c r="A91" s="58">
        <f t="shared" si="8"/>
        <v>85</v>
      </c>
      <c r="B91" s="1">
        <f t="shared" si="12"/>
        <v>213025.15832107223</v>
      </c>
      <c r="C91" s="6">
        <f t="shared" si="7"/>
        <v>6529.0086901514951</v>
      </c>
      <c r="D91" s="6">
        <f t="shared" si="9"/>
        <v>1153.8862742391414</v>
      </c>
      <c r="E91" s="6">
        <f t="shared" si="10"/>
        <v>5375.122415912354</v>
      </c>
      <c r="F91" s="1">
        <f t="shared" si="11"/>
        <v>207650.03590515986</v>
      </c>
    </row>
    <row r="92" spans="1:6" x14ac:dyDescent="0.25">
      <c r="A92" s="58">
        <f t="shared" si="8"/>
        <v>86</v>
      </c>
      <c r="B92" s="1">
        <f t="shared" si="12"/>
        <v>207650.03590515986</v>
      </c>
      <c r="C92" s="6">
        <f t="shared" si="7"/>
        <v>6529.0086901514951</v>
      </c>
      <c r="D92" s="6">
        <f t="shared" si="9"/>
        <v>1124.7710278196159</v>
      </c>
      <c r="E92" s="6">
        <f t="shared" si="10"/>
        <v>5404.2376623318796</v>
      </c>
      <c r="F92" s="1">
        <f t="shared" si="11"/>
        <v>202245.79824282799</v>
      </c>
    </row>
    <row r="93" spans="1:6" x14ac:dyDescent="0.25">
      <c r="A93" s="58">
        <f t="shared" si="8"/>
        <v>87</v>
      </c>
      <c r="B93" s="1">
        <f t="shared" si="12"/>
        <v>202245.79824282799</v>
      </c>
      <c r="C93" s="6">
        <f t="shared" si="7"/>
        <v>6529.0086901514951</v>
      </c>
      <c r="D93" s="6">
        <f t="shared" si="9"/>
        <v>1095.4980738153183</v>
      </c>
      <c r="E93" s="6">
        <f t="shared" si="10"/>
        <v>5433.510616336177</v>
      </c>
      <c r="F93" s="1">
        <f t="shared" si="11"/>
        <v>196812.28762649183</v>
      </c>
    </row>
    <row r="94" spans="1:6" x14ac:dyDescent="0.25">
      <c r="A94" s="58">
        <f t="shared" si="8"/>
        <v>88</v>
      </c>
      <c r="B94" s="1">
        <f t="shared" si="12"/>
        <v>196812.28762649183</v>
      </c>
      <c r="C94" s="6">
        <f t="shared" si="7"/>
        <v>6529.0086901514951</v>
      </c>
      <c r="D94" s="6">
        <f t="shared" si="9"/>
        <v>1066.0665579768308</v>
      </c>
      <c r="E94" s="6">
        <f t="shared" si="10"/>
        <v>5462.942132174664</v>
      </c>
      <c r="F94" s="1">
        <f t="shared" si="11"/>
        <v>191349.34549431715</v>
      </c>
    </row>
    <row r="95" spans="1:6" x14ac:dyDescent="0.25">
      <c r="A95" s="58">
        <f t="shared" si="8"/>
        <v>89</v>
      </c>
      <c r="B95" s="1">
        <f t="shared" si="12"/>
        <v>191349.34549431715</v>
      </c>
      <c r="C95" s="6">
        <f t="shared" si="7"/>
        <v>6529.0086901514951</v>
      </c>
      <c r="D95" s="6">
        <f t="shared" si="9"/>
        <v>1036.4756214275512</v>
      </c>
      <c r="E95" s="6">
        <f t="shared" si="10"/>
        <v>5492.5330687239439</v>
      </c>
      <c r="F95" s="1">
        <f t="shared" si="11"/>
        <v>185856.81242559321</v>
      </c>
    </row>
    <row r="96" spans="1:6" x14ac:dyDescent="0.25">
      <c r="A96" s="58">
        <f t="shared" si="8"/>
        <v>90</v>
      </c>
      <c r="B96" s="1">
        <f t="shared" si="12"/>
        <v>185856.81242559321</v>
      </c>
      <c r="C96" s="6">
        <f t="shared" si="7"/>
        <v>6529.0086901514951</v>
      </c>
      <c r="D96" s="6">
        <f t="shared" si="9"/>
        <v>1006.7244006386298</v>
      </c>
      <c r="E96" s="6">
        <f t="shared" si="10"/>
        <v>5522.2842895128651</v>
      </c>
      <c r="F96" s="1">
        <f t="shared" si="11"/>
        <v>180334.52813608033</v>
      </c>
    </row>
    <row r="97" spans="1:6" x14ac:dyDescent="0.25">
      <c r="A97" s="58">
        <f t="shared" si="8"/>
        <v>91</v>
      </c>
      <c r="B97" s="1">
        <f t="shared" si="12"/>
        <v>180334.52813608033</v>
      </c>
      <c r="C97" s="6">
        <f t="shared" si="7"/>
        <v>6529.0086901514951</v>
      </c>
      <c r="D97" s="6">
        <f t="shared" si="9"/>
        <v>976.81202740376852</v>
      </c>
      <c r="E97" s="6">
        <f t="shared" si="10"/>
        <v>5552.1966627477268</v>
      </c>
      <c r="F97" s="1">
        <f t="shared" si="11"/>
        <v>174782.3314733326</v>
      </c>
    </row>
    <row r="98" spans="1:6" x14ac:dyDescent="0.25">
      <c r="A98" s="58">
        <f t="shared" si="8"/>
        <v>92</v>
      </c>
      <c r="B98" s="1">
        <f t="shared" si="12"/>
        <v>174782.3314733326</v>
      </c>
      <c r="C98" s="6">
        <f t="shared" si="7"/>
        <v>6529.0086901514951</v>
      </c>
      <c r="D98" s="6">
        <f t="shared" si="9"/>
        <v>946.73762881388495</v>
      </c>
      <c r="E98" s="6">
        <f t="shared" si="10"/>
        <v>5582.2710613376103</v>
      </c>
      <c r="F98" s="1">
        <f t="shared" si="11"/>
        <v>169200.06041199499</v>
      </c>
    </row>
    <row r="99" spans="1:6" x14ac:dyDescent="0.25">
      <c r="A99" s="58">
        <f t="shared" si="8"/>
        <v>93</v>
      </c>
      <c r="B99" s="1">
        <f t="shared" si="12"/>
        <v>169200.06041199499</v>
      </c>
      <c r="C99" s="6">
        <f t="shared" si="7"/>
        <v>6529.0086901514951</v>
      </c>
      <c r="D99" s="6">
        <f t="shared" si="9"/>
        <v>916.50032723163952</v>
      </c>
      <c r="E99" s="6">
        <f t="shared" si="10"/>
        <v>5612.5083629198552</v>
      </c>
      <c r="F99" s="1">
        <f t="shared" si="11"/>
        <v>163587.55204907514</v>
      </c>
    </row>
    <row r="100" spans="1:6" x14ac:dyDescent="0.25">
      <c r="A100" s="58">
        <f t="shared" si="8"/>
        <v>94</v>
      </c>
      <c r="B100" s="1">
        <f t="shared" si="12"/>
        <v>163587.55204907514</v>
      </c>
      <c r="C100" s="6">
        <f t="shared" si="7"/>
        <v>6529.0086901514951</v>
      </c>
      <c r="D100" s="6">
        <f t="shared" si="9"/>
        <v>886.09924026582371</v>
      </c>
      <c r="E100" s="6">
        <f t="shared" si="10"/>
        <v>5642.9094498856712</v>
      </c>
      <c r="F100" s="1">
        <f t="shared" si="11"/>
        <v>157944.64259918948</v>
      </c>
    </row>
    <row r="101" spans="1:6" x14ac:dyDescent="0.25">
      <c r="A101" s="58">
        <f t="shared" si="8"/>
        <v>95</v>
      </c>
      <c r="B101" s="1">
        <f t="shared" si="12"/>
        <v>157944.64259918948</v>
      </c>
      <c r="C101" s="6">
        <f t="shared" si="7"/>
        <v>6529.0086901514951</v>
      </c>
      <c r="D101" s="6">
        <f t="shared" si="9"/>
        <v>855.53348074560972</v>
      </c>
      <c r="E101" s="6">
        <f t="shared" si="10"/>
        <v>5673.4752094058858</v>
      </c>
      <c r="F101" s="1">
        <f t="shared" si="11"/>
        <v>152271.1673897836</v>
      </c>
    </row>
    <row r="102" spans="1:6" x14ac:dyDescent="0.25">
      <c r="A102" s="58">
        <f t="shared" si="8"/>
        <v>96</v>
      </c>
      <c r="B102" s="1">
        <f t="shared" si="12"/>
        <v>152271.1673897836</v>
      </c>
      <c r="C102" s="6">
        <f t="shared" si="7"/>
        <v>6529.0086901514951</v>
      </c>
      <c r="D102" s="6">
        <f t="shared" si="9"/>
        <v>824.80215669466122</v>
      </c>
      <c r="E102" s="6">
        <f t="shared" si="10"/>
        <v>5704.2065334568342</v>
      </c>
      <c r="F102" s="1">
        <f t="shared" si="11"/>
        <v>146566.96085632677</v>
      </c>
    </row>
    <row r="103" spans="1:6" x14ac:dyDescent="0.25">
      <c r="A103" s="58">
        <f t="shared" si="8"/>
        <v>97</v>
      </c>
      <c r="B103" s="1">
        <f t="shared" si="12"/>
        <v>146566.96085632677</v>
      </c>
      <c r="C103" s="6">
        <f t="shared" si="7"/>
        <v>6529.0086901514951</v>
      </c>
      <c r="D103" s="6">
        <f t="shared" si="9"/>
        <v>793.90437130510338</v>
      </c>
      <c r="E103" s="6">
        <f t="shared" si="10"/>
        <v>5735.1043188463918</v>
      </c>
      <c r="F103" s="1">
        <f t="shared" si="11"/>
        <v>140831.85653748037</v>
      </c>
    </row>
    <row r="104" spans="1:6" x14ac:dyDescent="0.25">
      <c r="A104" s="58">
        <f t="shared" si="8"/>
        <v>98</v>
      </c>
      <c r="B104" s="1">
        <f t="shared" si="12"/>
        <v>140831.85653748037</v>
      </c>
      <c r="C104" s="6">
        <f t="shared" si="7"/>
        <v>6529.0086901514951</v>
      </c>
      <c r="D104" s="6">
        <f t="shared" si="9"/>
        <v>762.83922291135207</v>
      </c>
      <c r="E104" s="6">
        <f t="shared" si="10"/>
        <v>5766.1694672401427</v>
      </c>
      <c r="F104" s="1">
        <f t="shared" si="11"/>
        <v>135065.68707024024</v>
      </c>
    </row>
    <row r="105" spans="1:6" x14ac:dyDescent="0.25">
      <c r="A105" s="58">
        <f t="shared" si="8"/>
        <v>99</v>
      </c>
      <c r="B105" s="1">
        <f t="shared" si="12"/>
        <v>135065.68707024024</v>
      </c>
      <c r="C105" s="6">
        <f t="shared" si="7"/>
        <v>6529.0086901514951</v>
      </c>
      <c r="D105" s="6">
        <f t="shared" si="9"/>
        <v>731.60580496380135</v>
      </c>
      <c r="E105" s="6">
        <f t="shared" si="10"/>
        <v>5797.4028851876938</v>
      </c>
      <c r="F105" s="1">
        <f t="shared" si="11"/>
        <v>129268.28418505254</v>
      </c>
    </row>
    <row r="106" spans="1:6" x14ac:dyDescent="0.25">
      <c r="A106" s="58">
        <f t="shared" si="8"/>
        <v>100</v>
      </c>
      <c r="B106" s="1">
        <f t="shared" si="12"/>
        <v>129268.28418505254</v>
      </c>
      <c r="C106" s="6">
        <f t="shared" si="7"/>
        <v>6529.0086901514951</v>
      </c>
      <c r="D106" s="6">
        <f t="shared" si="9"/>
        <v>700.20320600236801</v>
      </c>
      <c r="E106" s="6">
        <f t="shared" si="10"/>
        <v>5828.8054841491266</v>
      </c>
      <c r="F106" s="1">
        <f t="shared" si="11"/>
        <v>123439.47870090342</v>
      </c>
    </row>
    <row r="107" spans="1:6" x14ac:dyDescent="0.25">
      <c r="A107" s="58">
        <f t="shared" si="8"/>
        <v>101</v>
      </c>
      <c r="B107" s="1">
        <f t="shared" si="12"/>
        <v>123439.47870090342</v>
      </c>
      <c r="C107" s="6">
        <f t="shared" si="7"/>
        <v>6529.0086901514951</v>
      </c>
      <c r="D107" s="6">
        <f t="shared" si="9"/>
        <v>668.6305096298936</v>
      </c>
      <c r="E107" s="6">
        <f t="shared" si="10"/>
        <v>5860.3781805216013</v>
      </c>
      <c r="F107" s="1">
        <f t="shared" si="11"/>
        <v>117579.10052038182</v>
      </c>
    </row>
    <row r="108" spans="1:6" x14ac:dyDescent="0.25">
      <c r="A108" s="58">
        <f t="shared" si="8"/>
        <v>102</v>
      </c>
      <c r="B108" s="1">
        <f t="shared" si="12"/>
        <v>117579.10052038182</v>
      </c>
      <c r="C108" s="6">
        <f t="shared" si="7"/>
        <v>6529.0086901514951</v>
      </c>
      <c r="D108" s="6">
        <f t="shared" si="9"/>
        <v>636.88679448540154</v>
      </c>
      <c r="E108" s="6">
        <f t="shared" si="10"/>
        <v>5892.1218956660932</v>
      </c>
      <c r="F108" s="1">
        <f t="shared" si="11"/>
        <v>111686.97862471573</v>
      </c>
    </row>
    <row r="109" spans="1:6" x14ac:dyDescent="0.25">
      <c r="A109" s="58">
        <f t="shared" si="8"/>
        <v>103</v>
      </c>
      <c r="B109" s="1">
        <f t="shared" si="12"/>
        <v>111686.97862471573</v>
      </c>
      <c r="C109" s="6">
        <f t="shared" si="7"/>
        <v>6529.0086901514951</v>
      </c>
      <c r="D109" s="6">
        <f t="shared" si="9"/>
        <v>604.97113421721019</v>
      </c>
      <c r="E109" s="6">
        <f t="shared" si="10"/>
        <v>5924.0375559342847</v>
      </c>
      <c r="F109" s="1">
        <f t="shared" si="11"/>
        <v>105762.94106878145</v>
      </c>
    </row>
    <row r="110" spans="1:6" x14ac:dyDescent="0.25">
      <c r="A110" s="58">
        <f t="shared" si="8"/>
        <v>104</v>
      </c>
      <c r="B110" s="1">
        <f t="shared" si="12"/>
        <v>105762.94106878145</v>
      </c>
      <c r="C110" s="6">
        <f t="shared" si="7"/>
        <v>6529.0086901514951</v>
      </c>
      <c r="D110" s="6">
        <f t="shared" si="9"/>
        <v>572.8825974558996</v>
      </c>
      <c r="E110" s="6">
        <f t="shared" si="10"/>
        <v>5956.1260926955956</v>
      </c>
      <c r="F110" s="1">
        <f t="shared" si="11"/>
        <v>99806.814976085851</v>
      </c>
    </row>
    <row r="111" spans="1:6" x14ac:dyDescent="0.25">
      <c r="A111" s="58">
        <f t="shared" si="8"/>
        <v>105</v>
      </c>
      <c r="B111" s="1">
        <f t="shared" si="12"/>
        <v>99806.814976085851</v>
      </c>
      <c r="C111" s="6">
        <f t="shared" si="7"/>
        <v>6529.0086901514951</v>
      </c>
      <c r="D111" s="6">
        <f t="shared" si="9"/>
        <v>540.62024778713169</v>
      </c>
      <c r="E111" s="6">
        <f t="shared" si="10"/>
        <v>5988.3884423643631</v>
      </c>
      <c r="F111" s="1">
        <f t="shared" si="11"/>
        <v>93818.426533721489</v>
      </c>
    </row>
    <row r="112" spans="1:6" x14ac:dyDescent="0.25">
      <c r="A112" s="58">
        <f t="shared" si="8"/>
        <v>106</v>
      </c>
      <c r="B112" s="1">
        <f t="shared" si="12"/>
        <v>93818.426533721489</v>
      </c>
      <c r="C112" s="6">
        <f t="shared" si="7"/>
        <v>6529.0086901514951</v>
      </c>
      <c r="D112" s="6">
        <f t="shared" si="9"/>
        <v>508.18314372432474</v>
      </c>
      <c r="E112" s="6">
        <f t="shared" si="10"/>
        <v>6020.8255464271706</v>
      </c>
      <c r="F112" s="1">
        <f t="shared" si="11"/>
        <v>87797.600987294325</v>
      </c>
    </row>
    <row r="113" spans="1:6" x14ac:dyDescent="0.25">
      <c r="A113" s="58">
        <f t="shared" si="8"/>
        <v>107</v>
      </c>
      <c r="B113" s="1">
        <f t="shared" si="12"/>
        <v>87797.600987294325</v>
      </c>
      <c r="C113" s="6">
        <f t="shared" si="7"/>
        <v>6529.0086901514951</v>
      </c>
      <c r="D113" s="6">
        <f t="shared" si="9"/>
        <v>475.57033868117759</v>
      </c>
      <c r="E113" s="6">
        <f t="shared" si="10"/>
        <v>6053.4383514703177</v>
      </c>
      <c r="F113" s="1">
        <f t="shared" si="11"/>
        <v>81744.162635824003</v>
      </c>
    </row>
    <row r="114" spans="1:6" x14ac:dyDescent="0.25">
      <c r="A114" s="58">
        <f t="shared" si="8"/>
        <v>108</v>
      </c>
      <c r="B114" s="1">
        <f t="shared" si="12"/>
        <v>81744.162635824003</v>
      </c>
      <c r="C114" s="6">
        <f t="shared" si="7"/>
        <v>6529.0086901514951</v>
      </c>
      <c r="D114" s="6">
        <f t="shared" si="9"/>
        <v>442.78088094404671</v>
      </c>
      <c r="E114" s="6">
        <f t="shared" si="10"/>
        <v>6086.2278092074484</v>
      </c>
      <c r="F114" s="1">
        <f t="shared" si="11"/>
        <v>75657.934826616547</v>
      </c>
    </row>
    <row r="115" spans="1:6" x14ac:dyDescent="0.25">
      <c r="A115" s="58">
        <f t="shared" si="8"/>
        <v>109</v>
      </c>
      <c r="B115" s="1">
        <f t="shared" si="12"/>
        <v>75657.934826616547</v>
      </c>
      <c r="C115" s="6">
        <f t="shared" si="7"/>
        <v>6529.0086901514951</v>
      </c>
      <c r="D115" s="6">
        <f t="shared" si="9"/>
        <v>409.81381364417297</v>
      </c>
      <c r="E115" s="6">
        <f t="shared" si="10"/>
        <v>6119.1948765073221</v>
      </c>
      <c r="F115" s="1">
        <f t="shared" si="11"/>
        <v>69538.73995010923</v>
      </c>
    </row>
    <row r="116" spans="1:6" x14ac:dyDescent="0.25">
      <c r="A116" s="58">
        <f t="shared" si="8"/>
        <v>110</v>
      </c>
      <c r="B116" s="1">
        <f t="shared" si="12"/>
        <v>69538.73995010923</v>
      </c>
      <c r="C116" s="6">
        <f t="shared" si="7"/>
        <v>6529.0086901514951</v>
      </c>
      <c r="D116" s="6">
        <f t="shared" si="9"/>
        <v>376.66817472975833</v>
      </c>
      <c r="E116" s="6">
        <f t="shared" si="10"/>
        <v>6152.3405154217371</v>
      </c>
      <c r="F116" s="1">
        <f t="shared" si="11"/>
        <v>63386.39943468749</v>
      </c>
    </row>
    <row r="117" spans="1:6" x14ac:dyDescent="0.25">
      <c r="A117" s="58">
        <f t="shared" si="8"/>
        <v>111</v>
      </c>
      <c r="B117" s="1">
        <f t="shared" si="12"/>
        <v>63386.39943468749</v>
      </c>
      <c r="C117" s="6">
        <f t="shared" si="7"/>
        <v>6529.0086901514951</v>
      </c>
      <c r="D117" s="6">
        <f t="shared" si="9"/>
        <v>343.34299693789058</v>
      </c>
      <c r="E117" s="6">
        <f t="shared" si="10"/>
        <v>6185.6656932136048</v>
      </c>
      <c r="F117" s="1">
        <f t="shared" si="11"/>
        <v>57200.733741473887</v>
      </c>
    </row>
    <row r="118" spans="1:6" x14ac:dyDescent="0.25">
      <c r="A118" s="58">
        <f t="shared" si="8"/>
        <v>112</v>
      </c>
      <c r="B118" s="1">
        <f t="shared" si="12"/>
        <v>57200.733741473887</v>
      </c>
      <c r="C118" s="6">
        <f t="shared" si="7"/>
        <v>6529.0086901514951</v>
      </c>
      <c r="D118" s="6">
        <f t="shared" si="9"/>
        <v>309.83730776631688</v>
      </c>
      <c r="E118" s="6">
        <f t="shared" si="10"/>
        <v>6219.1713823851778</v>
      </c>
      <c r="F118" s="1">
        <f t="shared" si="11"/>
        <v>50981.562359088712</v>
      </c>
    </row>
    <row r="119" spans="1:6" x14ac:dyDescent="0.25">
      <c r="A119" s="58">
        <f t="shared" si="8"/>
        <v>113</v>
      </c>
      <c r="B119" s="1">
        <f t="shared" si="12"/>
        <v>50981.562359088712</v>
      </c>
      <c r="C119" s="6">
        <f t="shared" si="7"/>
        <v>6529.0086901514951</v>
      </c>
      <c r="D119" s="6">
        <f t="shared" si="9"/>
        <v>276.15012944506384</v>
      </c>
      <c r="E119" s="6">
        <f t="shared" si="10"/>
        <v>6252.8585607064315</v>
      </c>
      <c r="F119" s="1">
        <f t="shared" si="11"/>
        <v>44728.703798382281</v>
      </c>
    </row>
    <row r="120" spans="1:6" x14ac:dyDescent="0.25">
      <c r="A120" s="58">
        <f t="shared" si="8"/>
        <v>114</v>
      </c>
      <c r="B120" s="1">
        <f t="shared" si="12"/>
        <v>44728.703798382281</v>
      </c>
      <c r="C120" s="6">
        <f t="shared" si="7"/>
        <v>6529.0086901514951</v>
      </c>
      <c r="D120" s="6">
        <f t="shared" si="9"/>
        <v>242.28047890790404</v>
      </c>
      <c r="E120" s="6">
        <f t="shared" si="10"/>
        <v>6286.7282112435914</v>
      </c>
      <c r="F120" s="1">
        <f t="shared" si="11"/>
        <v>38441.975587138688</v>
      </c>
    </row>
    <row r="121" spans="1:6" x14ac:dyDescent="0.25">
      <c r="A121" s="58">
        <f t="shared" si="8"/>
        <v>115</v>
      </c>
      <c r="B121" s="1">
        <f t="shared" si="12"/>
        <v>38441.975587138688</v>
      </c>
      <c r="C121" s="6">
        <f t="shared" si="7"/>
        <v>6529.0086901514951</v>
      </c>
      <c r="D121" s="6">
        <f t="shared" si="9"/>
        <v>208.2273677636679</v>
      </c>
      <c r="E121" s="6">
        <f t="shared" si="10"/>
        <v>6320.7813223878275</v>
      </c>
      <c r="F121" s="1">
        <f t="shared" si="11"/>
        <v>32121.194264750862</v>
      </c>
    </row>
    <row r="122" spans="1:6" x14ac:dyDescent="0.25">
      <c r="A122" s="58">
        <f t="shared" si="8"/>
        <v>116</v>
      </c>
      <c r="B122" s="1">
        <f t="shared" si="12"/>
        <v>32121.194264750862</v>
      </c>
      <c r="C122" s="6">
        <f t="shared" si="7"/>
        <v>6529.0086901514951</v>
      </c>
      <c r="D122" s="6">
        <f t="shared" si="9"/>
        <v>173.98980226740051</v>
      </c>
      <c r="E122" s="6">
        <f t="shared" si="10"/>
        <v>6355.0188878840945</v>
      </c>
      <c r="F122" s="1">
        <f t="shared" si="11"/>
        <v>25766.17537686677</v>
      </c>
    </row>
    <row r="123" spans="1:6" x14ac:dyDescent="0.25">
      <c r="A123" s="58">
        <f t="shared" si="8"/>
        <v>117</v>
      </c>
      <c r="B123" s="1">
        <f t="shared" si="12"/>
        <v>25766.17537686677</v>
      </c>
      <c r="C123" s="6">
        <f t="shared" si="7"/>
        <v>6529.0086901514951</v>
      </c>
      <c r="D123" s="6">
        <f t="shared" si="9"/>
        <v>139.56678329136167</v>
      </c>
      <c r="E123" s="6">
        <f t="shared" si="10"/>
        <v>6389.4419068601337</v>
      </c>
      <c r="F123" s="1">
        <f t="shared" si="11"/>
        <v>19376.733470006635</v>
      </c>
    </row>
    <row r="124" spans="1:6" x14ac:dyDescent="0.25">
      <c r="A124" s="58">
        <f t="shared" si="8"/>
        <v>118</v>
      </c>
      <c r="B124" s="1">
        <f t="shared" si="12"/>
        <v>19376.733470006635</v>
      </c>
      <c r="C124" s="6">
        <f t="shared" si="7"/>
        <v>6529.0086901514951</v>
      </c>
      <c r="D124" s="6">
        <f t="shared" si="9"/>
        <v>104.95730629586927</v>
      </c>
      <c r="E124" s="6">
        <f t="shared" si="10"/>
        <v>6424.0513838556262</v>
      </c>
      <c r="F124" s="1">
        <f t="shared" si="11"/>
        <v>12952.68208615101</v>
      </c>
    </row>
    <row r="125" spans="1:6" x14ac:dyDescent="0.25">
      <c r="A125" s="58">
        <f t="shared" si="8"/>
        <v>119</v>
      </c>
      <c r="B125" s="1">
        <f t="shared" si="12"/>
        <v>12952.68208615101</v>
      </c>
      <c r="C125" s="6">
        <f t="shared" si="7"/>
        <v>6529.0086901514951</v>
      </c>
      <c r="D125" s="6">
        <f t="shared" si="9"/>
        <v>70.160361299984643</v>
      </c>
      <c r="E125" s="6">
        <f t="shared" si="10"/>
        <v>6458.8483288515108</v>
      </c>
      <c r="F125" s="1">
        <f t="shared" si="11"/>
        <v>6493.8337572994988</v>
      </c>
    </row>
    <row r="126" spans="1:6" ht="15.75" thickBot="1" x14ac:dyDescent="0.3">
      <c r="A126" s="9">
        <f t="shared" si="8"/>
        <v>120</v>
      </c>
      <c r="B126" s="7">
        <f t="shared" si="12"/>
        <v>6493.8337572994988</v>
      </c>
      <c r="C126" s="8">
        <f t="shared" si="7"/>
        <v>6529.0086901514951</v>
      </c>
      <c r="D126" s="8">
        <f t="shared" si="9"/>
        <v>35.17493285203895</v>
      </c>
      <c r="E126" s="8">
        <f t="shared" si="10"/>
        <v>6493.833757299456</v>
      </c>
      <c r="F126" s="7">
        <f t="shared" si="11"/>
        <v>4.2746250983327627E-11</v>
      </c>
    </row>
    <row r="128" spans="1:6" x14ac:dyDescent="0.25">
      <c r="A128" t="s">
        <v>10</v>
      </c>
      <c r="B128" s="6">
        <f>SUM(C7:C126)</f>
        <v>783481.04281818017</v>
      </c>
    </row>
    <row r="129" spans="1:2" x14ac:dyDescent="0.25">
      <c r="A129" t="s">
        <v>11</v>
      </c>
      <c r="B129" s="6">
        <f>SUM(D7:D126)</f>
        <v>208481.04281817947</v>
      </c>
    </row>
    <row r="130" spans="1:2" x14ac:dyDescent="0.25">
      <c r="A130" s="13" t="s">
        <v>104</v>
      </c>
      <c r="B130" s="1">
        <f>NPV('IDR Analysis v2'!G9/12,C7:C126)</f>
        <v>676155.58584858477</v>
      </c>
    </row>
    <row r="131" spans="1:2" x14ac:dyDescent="0.25">
      <c r="A131" s="56">
        <f>RATE(120,-C102,B2)*12</f>
        <v>6.4999999999999364E-2</v>
      </c>
    </row>
  </sheetData>
  <mergeCells count="1">
    <mergeCell ref="A1:F1"/>
  </mergeCells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9"/>
  <sheetViews>
    <sheetView showGridLines="0" workbookViewId="0">
      <pane ySplit="6" topLeftCell="A301" activePane="bottomLeft" state="frozen"/>
      <selection pane="bottomLeft" activeCell="B308" sqref="B308"/>
    </sheetView>
  </sheetViews>
  <sheetFormatPr defaultRowHeight="15" x14ac:dyDescent="0.25"/>
  <cols>
    <col min="1" max="1" width="17.5703125" customWidth="1"/>
    <col min="2" max="2" width="15.28515625" customWidth="1"/>
    <col min="3" max="3" width="16.85546875" bestFit="1" customWidth="1"/>
    <col min="4" max="4" width="16.42578125" bestFit="1" customWidth="1"/>
    <col min="5" max="5" width="17.28515625" bestFit="1" customWidth="1"/>
    <col min="6" max="6" width="14.42578125" bestFit="1" customWidth="1"/>
  </cols>
  <sheetData>
    <row r="1" spans="1:6" ht="21" x14ac:dyDescent="0.35">
      <c r="A1" s="171" t="s">
        <v>12</v>
      </c>
      <c r="B1" s="172"/>
      <c r="C1" s="172"/>
      <c r="D1" s="172"/>
      <c r="E1" s="172"/>
      <c r="F1" s="173"/>
    </row>
    <row r="2" spans="1:6" x14ac:dyDescent="0.25">
      <c r="A2" s="2" t="s">
        <v>1</v>
      </c>
      <c r="B2" s="11">
        <v>550000</v>
      </c>
      <c r="C2" s="1"/>
    </row>
    <row r="3" spans="1:6" x14ac:dyDescent="0.25">
      <c r="A3" s="2" t="s">
        <v>2</v>
      </c>
      <c r="B3" s="3">
        <v>6.5000000000000002E-2</v>
      </c>
    </row>
    <row r="4" spans="1:6" ht="15.75" thickBot="1" x14ac:dyDescent="0.3">
      <c r="A4" s="4" t="s">
        <v>3</v>
      </c>
      <c r="B4" s="4">
        <f>25*12</f>
        <v>300</v>
      </c>
    </row>
    <row r="6" spans="1:6" x14ac:dyDescent="0.25">
      <c r="A6" s="10" t="s">
        <v>4</v>
      </c>
      <c r="B6" s="60" t="s">
        <v>5</v>
      </c>
      <c r="C6" s="60" t="s">
        <v>6</v>
      </c>
      <c r="D6" s="60" t="s">
        <v>7</v>
      </c>
      <c r="E6" s="60" t="s">
        <v>8</v>
      </c>
      <c r="F6" s="60" t="s">
        <v>9</v>
      </c>
    </row>
    <row r="7" spans="1:6" x14ac:dyDescent="0.25">
      <c r="A7" s="58">
        <v>1</v>
      </c>
      <c r="B7" s="1">
        <f>B2</f>
        <v>550000</v>
      </c>
      <c r="C7" s="1">
        <f>PMT($B$3/12,$B$4,-$B$2)</f>
        <v>3713.6393874120176</v>
      </c>
      <c r="D7" s="6">
        <f>B7*($B$3/12)</f>
        <v>2979.166666666667</v>
      </c>
      <c r="E7" s="1">
        <f>C7-D7</f>
        <v>734.47272074535067</v>
      </c>
      <c r="F7" s="1">
        <f>B7-E7</f>
        <v>549265.52727925463</v>
      </c>
    </row>
    <row r="8" spans="1:6" x14ac:dyDescent="0.25">
      <c r="A8" s="58">
        <f>A7+1</f>
        <v>2</v>
      </c>
      <c r="B8" s="1">
        <f>F7</f>
        <v>549265.52727925463</v>
      </c>
      <c r="C8" s="1">
        <f t="shared" ref="C8:C71" si="0">PMT($B$3/12,$B$4,-$B$2)</f>
        <v>3713.6393874120176</v>
      </c>
      <c r="D8" s="6">
        <f>B8*($B$3/12)</f>
        <v>2975.1882727626294</v>
      </c>
      <c r="E8" s="1">
        <f>C8-D8</f>
        <v>738.45111464938827</v>
      </c>
      <c r="F8" s="1">
        <f>B8-E8</f>
        <v>548527.07616460521</v>
      </c>
    </row>
    <row r="9" spans="1:6" x14ac:dyDescent="0.25">
      <c r="A9" s="58">
        <f t="shared" ref="A9:A72" si="1">A8+1</f>
        <v>3</v>
      </c>
      <c r="B9" s="1">
        <f>F8</f>
        <v>548527.07616460521</v>
      </c>
      <c r="C9" s="1">
        <f t="shared" si="0"/>
        <v>3713.6393874120176</v>
      </c>
      <c r="D9" s="6">
        <f>B9*($B$3/12)</f>
        <v>2971.1883292249449</v>
      </c>
      <c r="E9" s="1">
        <f>C9-D9</f>
        <v>742.4510581870727</v>
      </c>
      <c r="F9" s="1">
        <f>B9-E9</f>
        <v>547784.62510641816</v>
      </c>
    </row>
    <row r="10" spans="1:6" x14ac:dyDescent="0.25">
      <c r="A10" s="58">
        <f t="shared" si="1"/>
        <v>4</v>
      </c>
      <c r="B10" s="1">
        <f t="shared" ref="B10:B73" si="2">F9</f>
        <v>547784.62510641816</v>
      </c>
      <c r="C10" s="1">
        <f t="shared" si="0"/>
        <v>3713.6393874120176</v>
      </c>
      <c r="D10" s="6">
        <f>B10*($B$3/12)</f>
        <v>2967.1667193264316</v>
      </c>
      <c r="E10" s="1">
        <f t="shared" ref="E10:E73" si="3">C10-D10</f>
        <v>746.47266808558606</v>
      </c>
      <c r="F10" s="1">
        <f t="shared" ref="F10:F73" si="4">B10-E10</f>
        <v>547038.15243833256</v>
      </c>
    </row>
    <row r="11" spans="1:6" x14ac:dyDescent="0.25">
      <c r="A11" s="58">
        <f t="shared" si="1"/>
        <v>5</v>
      </c>
      <c r="B11" s="1">
        <f t="shared" si="2"/>
        <v>547038.15243833256</v>
      </c>
      <c r="C11" s="1">
        <f t="shared" si="0"/>
        <v>3713.6393874120176</v>
      </c>
      <c r="D11" s="6">
        <f t="shared" ref="D11:D74" si="5">B11*($B$3/12)</f>
        <v>2963.1233257076346</v>
      </c>
      <c r="E11" s="1">
        <f t="shared" si="3"/>
        <v>750.51606170438299</v>
      </c>
      <c r="F11" s="1">
        <f t="shared" si="4"/>
        <v>546287.63637662819</v>
      </c>
    </row>
    <row r="12" spans="1:6" x14ac:dyDescent="0.25">
      <c r="A12" s="58">
        <f t="shared" si="1"/>
        <v>6</v>
      </c>
      <c r="B12" s="1">
        <f t="shared" si="2"/>
        <v>546287.63637662819</v>
      </c>
      <c r="C12" s="1">
        <f t="shared" si="0"/>
        <v>3713.6393874120176</v>
      </c>
      <c r="D12" s="6">
        <f t="shared" si="5"/>
        <v>2959.0580303734027</v>
      </c>
      <c r="E12" s="1">
        <f t="shared" si="3"/>
        <v>754.5813570386149</v>
      </c>
      <c r="F12" s="1">
        <f t="shared" si="4"/>
        <v>545533.05501958961</v>
      </c>
    </row>
    <row r="13" spans="1:6" x14ac:dyDescent="0.25">
      <c r="A13" s="58">
        <f t="shared" si="1"/>
        <v>7</v>
      </c>
      <c r="B13" s="1">
        <f t="shared" si="2"/>
        <v>545533.05501958961</v>
      </c>
      <c r="C13" s="1">
        <f t="shared" si="0"/>
        <v>3713.6393874120176</v>
      </c>
      <c r="D13" s="6">
        <f t="shared" si="5"/>
        <v>2954.9707146894439</v>
      </c>
      <c r="E13" s="1">
        <f t="shared" si="3"/>
        <v>758.66867272257377</v>
      </c>
      <c r="F13" s="1">
        <f t="shared" si="4"/>
        <v>544774.38634686708</v>
      </c>
    </row>
    <row r="14" spans="1:6" x14ac:dyDescent="0.25">
      <c r="A14" s="58">
        <f t="shared" si="1"/>
        <v>8</v>
      </c>
      <c r="B14" s="1">
        <f t="shared" si="2"/>
        <v>544774.38634686708</v>
      </c>
      <c r="C14" s="1">
        <f t="shared" si="0"/>
        <v>3713.6393874120176</v>
      </c>
      <c r="D14" s="6">
        <f t="shared" si="5"/>
        <v>2950.8612593788635</v>
      </c>
      <c r="E14" s="1">
        <f t="shared" si="3"/>
        <v>762.77812803315419</v>
      </c>
      <c r="F14" s="1">
        <f t="shared" si="4"/>
        <v>544011.60821883392</v>
      </c>
    </row>
    <row r="15" spans="1:6" x14ac:dyDescent="0.25">
      <c r="A15" s="58">
        <f t="shared" si="1"/>
        <v>9</v>
      </c>
      <c r="B15" s="1">
        <f t="shared" si="2"/>
        <v>544011.60821883392</v>
      </c>
      <c r="C15" s="1">
        <f t="shared" si="0"/>
        <v>3713.6393874120176</v>
      </c>
      <c r="D15" s="6">
        <f t="shared" si="5"/>
        <v>2946.7295445186837</v>
      </c>
      <c r="E15" s="1">
        <f t="shared" si="3"/>
        <v>766.90984289333392</v>
      </c>
      <c r="F15" s="1">
        <f t="shared" si="4"/>
        <v>543244.69837594056</v>
      </c>
    </row>
    <row r="16" spans="1:6" x14ac:dyDescent="0.25">
      <c r="A16" s="58">
        <f t="shared" si="1"/>
        <v>10</v>
      </c>
      <c r="B16" s="1">
        <f t="shared" si="2"/>
        <v>543244.69837594056</v>
      </c>
      <c r="C16" s="1">
        <f t="shared" si="0"/>
        <v>3713.6393874120176</v>
      </c>
      <c r="D16" s="6">
        <f t="shared" si="5"/>
        <v>2942.5754495363449</v>
      </c>
      <c r="E16" s="1">
        <f t="shared" si="3"/>
        <v>771.06393787567276</v>
      </c>
      <c r="F16" s="1">
        <f t="shared" si="4"/>
        <v>542473.63443806488</v>
      </c>
    </row>
    <row r="17" spans="1:6" x14ac:dyDescent="0.25">
      <c r="A17" s="58">
        <f t="shared" si="1"/>
        <v>11</v>
      </c>
      <c r="B17" s="1">
        <f t="shared" si="2"/>
        <v>542473.63443806488</v>
      </c>
      <c r="C17" s="1">
        <f t="shared" si="0"/>
        <v>3713.6393874120176</v>
      </c>
      <c r="D17" s="6">
        <f t="shared" si="5"/>
        <v>2938.3988532061849</v>
      </c>
      <c r="E17" s="1">
        <f t="shared" si="3"/>
        <v>775.24053420583277</v>
      </c>
      <c r="F17" s="1">
        <f t="shared" si="4"/>
        <v>541698.39390385908</v>
      </c>
    </row>
    <row r="18" spans="1:6" x14ac:dyDescent="0.25">
      <c r="A18" s="58">
        <f t="shared" si="1"/>
        <v>12</v>
      </c>
      <c r="B18" s="1">
        <f t="shared" si="2"/>
        <v>541698.39390385908</v>
      </c>
      <c r="C18" s="1">
        <f t="shared" si="0"/>
        <v>3713.6393874120176</v>
      </c>
      <c r="D18" s="6">
        <f t="shared" si="5"/>
        <v>2934.1996336459033</v>
      </c>
      <c r="E18" s="1">
        <f t="shared" si="3"/>
        <v>779.43975376611434</v>
      </c>
      <c r="F18" s="1">
        <f t="shared" si="4"/>
        <v>540918.9541500929</v>
      </c>
    </row>
    <row r="19" spans="1:6" x14ac:dyDescent="0.25">
      <c r="A19" s="58">
        <f t="shared" si="1"/>
        <v>13</v>
      </c>
      <c r="B19" s="1">
        <f t="shared" si="2"/>
        <v>540918.9541500929</v>
      </c>
      <c r="C19" s="1">
        <f t="shared" si="0"/>
        <v>3713.6393874120176</v>
      </c>
      <c r="D19" s="6">
        <f t="shared" si="5"/>
        <v>2929.9776683130035</v>
      </c>
      <c r="E19" s="1">
        <f t="shared" si="3"/>
        <v>783.66171909901414</v>
      </c>
      <c r="F19" s="1">
        <f t="shared" si="4"/>
        <v>540135.29243099387</v>
      </c>
    </row>
    <row r="20" spans="1:6" x14ac:dyDescent="0.25">
      <c r="A20" s="58">
        <f t="shared" si="1"/>
        <v>14</v>
      </c>
      <c r="B20" s="1">
        <f t="shared" si="2"/>
        <v>540135.29243099387</v>
      </c>
      <c r="C20" s="1">
        <f t="shared" si="0"/>
        <v>3713.6393874120176</v>
      </c>
      <c r="D20" s="6">
        <f t="shared" si="5"/>
        <v>2925.7328340012168</v>
      </c>
      <c r="E20" s="1">
        <f t="shared" si="3"/>
        <v>787.90655341080083</v>
      </c>
      <c r="F20" s="1">
        <f t="shared" si="4"/>
        <v>539347.38587758306</v>
      </c>
    </row>
    <row r="21" spans="1:6" x14ac:dyDescent="0.25">
      <c r="A21" s="58">
        <f t="shared" si="1"/>
        <v>15</v>
      </c>
      <c r="B21" s="1">
        <f t="shared" si="2"/>
        <v>539347.38587758306</v>
      </c>
      <c r="C21" s="1">
        <f t="shared" si="0"/>
        <v>3713.6393874120176</v>
      </c>
      <c r="D21" s="6">
        <f t="shared" si="5"/>
        <v>2921.4650068369083</v>
      </c>
      <c r="E21" s="1">
        <f t="shared" si="3"/>
        <v>792.17438057510935</v>
      </c>
      <c r="F21" s="1">
        <f t="shared" si="4"/>
        <v>538555.21149700799</v>
      </c>
    </row>
    <row r="22" spans="1:6" x14ac:dyDescent="0.25">
      <c r="A22" s="58">
        <f t="shared" si="1"/>
        <v>16</v>
      </c>
      <c r="B22" s="1">
        <f t="shared" si="2"/>
        <v>538555.21149700799</v>
      </c>
      <c r="C22" s="1">
        <f t="shared" si="0"/>
        <v>3713.6393874120176</v>
      </c>
      <c r="D22" s="6">
        <f t="shared" si="5"/>
        <v>2917.1740622754601</v>
      </c>
      <c r="E22" s="1">
        <f t="shared" si="3"/>
        <v>796.46532513655757</v>
      </c>
      <c r="F22" s="1">
        <f t="shared" si="4"/>
        <v>537758.74617187143</v>
      </c>
    </row>
    <row r="23" spans="1:6" x14ac:dyDescent="0.25">
      <c r="A23" s="58">
        <f t="shared" si="1"/>
        <v>17</v>
      </c>
      <c r="B23" s="1">
        <f t="shared" si="2"/>
        <v>537758.74617187143</v>
      </c>
      <c r="C23" s="1">
        <f t="shared" si="0"/>
        <v>3713.6393874120176</v>
      </c>
      <c r="D23" s="6">
        <f t="shared" si="5"/>
        <v>2912.8598750976371</v>
      </c>
      <c r="E23" s="1">
        <f t="shared" si="3"/>
        <v>800.77951231438055</v>
      </c>
      <c r="F23" s="1">
        <f t="shared" si="4"/>
        <v>536957.96665955707</v>
      </c>
    </row>
    <row r="24" spans="1:6" x14ac:dyDescent="0.25">
      <c r="A24" s="58">
        <f t="shared" si="1"/>
        <v>18</v>
      </c>
      <c r="B24" s="1">
        <f t="shared" si="2"/>
        <v>536957.96665955707</v>
      </c>
      <c r="C24" s="1">
        <f t="shared" si="0"/>
        <v>3713.6393874120176</v>
      </c>
      <c r="D24" s="6">
        <f t="shared" si="5"/>
        <v>2908.5223194059345</v>
      </c>
      <c r="E24" s="1">
        <f t="shared" si="3"/>
        <v>805.11706800608317</v>
      </c>
      <c r="F24" s="1">
        <f t="shared" si="4"/>
        <v>536152.849591551</v>
      </c>
    </row>
    <row r="25" spans="1:6" x14ac:dyDescent="0.25">
      <c r="A25" s="58">
        <f t="shared" si="1"/>
        <v>19</v>
      </c>
      <c r="B25" s="1">
        <f t="shared" si="2"/>
        <v>536152.849591551</v>
      </c>
      <c r="C25" s="1">
        <f t="shared" si="0"/>
        <v>3713.6393874120176</v>
      </c>
      <c r="D25" s="6">
        <f t="shared" si="5"/>
        <v>2904.1612686209014</v>
      </c>
      <c r="E25" s="1">
        <f t="shared" si="3"/>
        <v>809.47811879111623</v>
      </c>
      <c r="F25" s="1">
        <f t="shared" si="4"/>
        <v>535343.37147275987</v>
      </c>
    </row>
    <row r="26" spans="1:6" x14ac:dyDescent="0.25">
      <c r="A26" s="58">
        <f t="shared" si="1"/>
        <v>20</v>
      </c>
      <c r="B26" s="1">
        <f t="shared" si="2"/>
        <v>535343.37147275987</v>
      </c>
      <c r="C26" s="1">
        <f t="shared" si="0"/>
        <v>3713.6393874120176</v>
      </c>
      <c r="D26" s="6">
        <f t="shared" si="5"/>
        <v>2899.7765954774495</v>
      </c>
      <c r="E26" s="1">
        <f t="shared" si="3"/>
        <v>813.86279193456812</v>
      </c>
      <c r="F26" s="1">
        <f t="shared" si="4"/>
        <v>534529.50868082535</v>
      </c>
    </row>
    <row r="27" spans="1:6" x14ac:dyDescent="0.25">
      <c r="A27" s="58">
        <f t="shared" si="1"/>
        <v>21</v>
      </c>
      <c r="B27" s="1">
        <f t="shared" si="2"/>
        <v>534529.50868082535</v>
      </c>
      <c r="C27" s="1">
        <f t="shared" si="0"/>
        <v>3713.6393874120176</v>
      </c>
      <c r="D27" s="6">
        <f t="shared" si="5"/>
        <v>2895.3681720211375</v>
      </c>
      <c r="E27" s="1">
        <f t="shared" si="3"/>
        <v>818.27121539088012</v>
      </c>
      <c r="F27" s="1">
        <f t="shared" si="4"/>
        <v>533711.23746543447</v>
      </c>
    </row>
    <row r="28" spans="1:6" x14ac:dyDescent="0.25">
      <c r="A28" s="58">
        <f t="shared" si="1"/>
        <v>22</v>
      </c>
      <c r="B28" s="1">
        <f t="shared" si="2"/>
        <v>533711.23746543447</v>
      </c>
      <c r="C28" s="1">
        <f t="shared" si="0"/>
        <v>3713.6393874120176</v>
      </c>
      <c r="D28" s="6">
        <f t="shared" si="5"/>
        <v>2890.9358696044369</v>
      </c>
      <c r="E28" s="1">
        <f t="shared" si="3"/>
        <v>822.70351780758074</v>
      </c>
      <c r="F28" s="1">
        <f t="shared" si="4"/>
        <v>532888.53394762694</v>
      </c>
    </row>
    <row r="29" spans="1:6" x14ac:dyDescent="0.25">
      <c r="A29" s="58">
        <f t="shared" si="1"/>
        <v>23</v>
      </c>
      <c r="B29" s="1">
        <f t="shared" si="2"/>
        <v>532888.53394762694</v>
      </c>
      <c r="C29" s="1">
        <f t="shared" si="0"/>
        <v>3713.6393874120176</v>
      </c>
      <c r="D29" s="6">
        <f t="shared" si="5"/>
        <v>2886.4795588829793</v>
      </c>
      <c r="E29" s="1">
        <f t="shared" si="3"/>
        <v>827.15982852903835</v>
      </c>
      <c r="F29" s="1">
        <f t="shared" si="4"/>
        <v>532061.37411909795</v>
      </c>
    </row>
    <row r="30" spans="1:6" x14ac:dyDescent="0.25">
      <c r="A30" s="58">
        <f t="shared" si="1"/>
        <v>24</v>
      </c>
      <c r="B30" s="1">
        <f t="shared" si="2"/>
        <v>532061.37411909795</v>
      </c>
      <c r="C30" s="1">
        <f t="shared" si="0"/>
        <v>3713.6393874120176</v>
      </c>
      <c r="D30" s="6">
        <f t="shared" si="5"/>
        <v>2881.9991098117807</v>
      </c>
      <c r="E30" s="1">
        <f t="shared" si="3"/>
        <v>831.64027760023691</v>
      </c>
      <c r="F30" s="1">
        <f t="shared" si="4"/>
        <v>531229.73384149768</v>
      </c>
    </row>
    <row r="31" spans="1:6" x14ac:dyDescent="0.25">
      <c r="A31" s="58">
        <f t="shared" si="1"/>
        <v>25</v>
      </c>
      <c r="B31" s="1">
        <f t="shared" si="2"/>
        <v>531229.73384149768</v>
      </c>
      <c r="C31" s="1">
        <f t="shared" si="0"/>
        <v>3713.6393874120176</v>
      </c>
      <c r="D31" s="6">
        <f t="shared" si="5"/>
        <v>2877.4943916414459</v>
      </c>
      <c r="E31" s="1">
        <f t="shared" si="3"/>
        <v>836.14499577057177</v>
      </c>
      <c r="F31" s="1">
        <f t="shared" si="4"/>
        <v>530393.58884572715</v>
      </c>
    </row>
    <row r="32" spans="1:6" x14ac:dyDescent="0.25">
      <c r="A32" s="58">
        <f t="shared" si="1"/>
        <v>26</v>
      </c>
      <c r="B32" s="1">
        <f t="shared" si="2"/>
        <v>530393.58884572715</v>
      </c>
      <c r="C32" s="1">
        <f t="shared" si="0"/>
        <v>3713.6393874120176</v>
      </c>
      <c r="D32" s="6">
        <f t="shared" si="5"/>
        <v>2872.9652729143554</v>
      </c>
      <c r="E32" s="1">
        <f t="shared" si="3"/>
        <v>840.67411449766223</v>
      </c>
      <c r="F32" s="1">
        <f t="shared" si="4"/>
        <v>529552.91473122954</v>
      </c>
    </row>
    <row r="33" spans="1:6" x14ac:dyDescent="0.25">
      <c r="A33" s="58">
        <f t="shared" si="1"/>
        <v>27</v>
      </c>
      <c r="B33" s="1">
        <f t="shared" si="2"/>
        <v>529552.91473122954</v>
      </c>
      <c r="C33" s="1">
        <f t="shared" si="0"/>
        <v>3713.6393874120176</v>
      </c>
      <c r="D33" s="6">
        <f t="shared" si="5"/>
        <v>2868.4116214608266</v>
      </c>
      <c r="E33" s="1">
        <f t="shared" si="3"/>
        <v>845.22776595119103</v>
      </c>
      <c r="F33" s="1">
        <f t="shared" si="4"/>
        <v>528707.68696527835</v>
      </c>
    </row>
    <row r="34" spans="1:6" x14ac:dyDescent="0.25">
      <c r="A34" s="58">
        <f t="shared" si="1"/>
        <v>28</v>
      </c>
      <c r="B34" s="1">
        <f t="shared" si="2"/>
        <v>528707.68696527835</v>
      </c>
      <c r="C34" s="1">
        <f t="shared" si="0"/>
        <v>3713.6393874120176</v>
      </c>
      <c r="D34" s="6">
        <f t="shared" si="5"/>
        <v>2863.833304395258</v>
      </c>
      <c r="E34" s="1">
        <f t="shared" si="3"/>
        <v>849.80608301675966</v>
      </c>
      <c r="F34" s="1">
        <f t="shared" si="4"/>
        <v>527857.88088226155</v>
      </c>
    </row>
    <row r="35" spans="1:6" x14ac:dyDescent="0.25">
      <c r="A35" s="58">
        <f t="shared" si="1"/>
        <v>29</v>
      </c>
      <c r="B35" s="1">
        <f t="shared" si="2"/>
        <v>527857.88088226155</v>
      </c>
      <c r="C35" s="1">
        <f t="shared" si="0"/>
        <v>3713.6393874120176</v>
      </c>
      <c r="D35" s="6">
        <f t="shared" si="5"/>
        <v>2859.2301881122503</v>
      </c>
      <c r="E35" s="1">
        <f t="shared" si="3"/>
        <v>854.40919929976735</v>
      </c>
      <c r="F35" s="1">
        <f t="shared" si="4"/>
        <v>527003.4716829618</v>
      </c>
    </row>
    <row r="36" spans="1:6" x14ac:dyDescent="0.25">
      <c r="A36" s="58">
        <f t="shared" si="1"/>
        <v>30</v>
      </c>
      <c r="B36" s="1">
        <f t="shared" si="2"/>
        <v>527003.4716829618</v>
      </c>
      <c r="C36" s="1">
        <f t="shared" si="0"/>
        <v>3713.6393874120176</v>
      </c>
      <c r="D36" s="6">
        <f t="shared" si="5"/>
        <v>2854.6021382827098</v>
      </c>
      <c r="E36" s="1">
        <f t="shared" si="3"/>
        <v>859.03724912930784</v>
      </c>
      <c r="F36" s="1">
        <f t="shared" si="4"/>
        <v>526144.43443383253</v>
      </c>
    </row>
    <row r="37" spans="1:6" x14ac:dyDescent="0.25">
      <c r="A37" s="58">
        <f t="shared" si="1"/>
        <v>31</v>
      </c>
      <c r="B37" s="1">
        <f t="shared" si="2"/>
        <v>526144.43443383253</v>
      </c>
      <c r="C37" s="1">
        <f t="shared" si="0"/>
        <v>3713.6393874120176</v>
      </c>
      <c r="D37" s="6">
        <f t="shared" si="5"/>
        <v>2849.9490198499261</v>
      </c>
      <c r="E37" s="1">
        <f t="shared" si="3"/>
        <v>863.69036756209152</v>
      </c>
      <c r="F37" s="1">
        <f t="shared" si="4"/>
        <v>525280.74406627042</v>
      </c>
    </row>
    <row r="38" spans="1:6" x14ac:dyDescent="0.25">
      <c r="A38" s="58">
        <f t="shared" si="1"/>
        <v>32</v>
      </c>
      <c r="B38" s="1">
        <f t="shared" si="2"/>
        <v>525280.74406627042</v>
      </c>
      <c r="C38" s="1">
        <f t="shared" si="0"/>
        <v>3713.6393874120176</v>
      </c>
      <c r="D38" s="6">
        <f t="shared" si="5"/>
        <v>2845.2706970256313</v>
      </c>
      <c r="E38" s="1">
        <f t="shared" si="3"/>
        <v>868.36869038638633</v>
      </c>
      <c r="F38" s="1">
        <f t="shared" si="4"/>
        <v>524412.375375884</v>
      </c>
    </row>
    <row r="39" spans="1:6" x14ac:dyDescent="0.25">
      <c r="A39" s="58">
        <f t="shared" si="1"/>
        <v>33</v>
      </c>
      <c r="B39" s="1">
        <f t="shared" si="2"/>
        <v>524412.375375884</v>
      </c>
      <c r="C39" s="1">
        <f t="shared" si="0"/>
        <v>3713.6393874120176</v>
      </c>
      <c r="D39" s="6">
        <f t="shared" si="5"/>
        <v>2840.5670332860386</v>
      </c>
      <c r="E39" s="1">
        <f t="shared" si="3"/>
        <v>873.07235412597902</v>
      </c>
      <c r="F39" s="1">
        <f t="shared" si="4"/>
        <v>523539.30302175804</v>
      </c>
    </row>
    <row r="40" spans="1:6" x14ac:dyDescent="0.25">
      <c r="A40" s="58">
        <f t="shared" si="1"/>
        <v>34</v>
      </c>
      <c r="B40" s="1">
        <f t="shared" si="2"/>
        <v>523539.30302175804</v>
      </c>
      <c r="C40" s="1">
        <f t="shared" si="0"/>
        <v>3713.6393874120176</v>
      </c>
      <c r="D40" s="6">
        <f t="shared" si="5"/>
        <v>2835.8378913678562</v>
      </c>
      <c r="E40" s="1">
        <f t="shared" si="3"/>
        <v>877.80149604416147</v>
      </c>
      <c r="F40" s="1">
        <f t="shared" si="4"/>
        <v>522661.50152571389</v>
      </c>
    </row>
    <row r="41" spans="1:6" x14ac:dyDescent="0.25">
      <c r="A41" s="58">
        <f t="shared" si="1"/>
        <v>35</v>
      </c>
      <c r="B41" s="1">
        <f t="shared" si="2"/>
        <v>522661.50152571389</v>
      </c>
      <c r="C41" s="1">
        <f t="shared" si="0"/>
        <v>3713.6393874120176</v>
      </c>
      <c r="D41" s="6">
        <f t="shared" si="5"/>
        <v>2831.0831332642838</v>
      </c>
      <c r="E41" s="1">
        <f t="shared" si="3"/>
        <v>882.55625414773385</v>
      </c>
      <c r="F41" s="1">
        <f t="shared" si="4"/>
        <v>521778.94527156616</v>
      </c>
    </row>
    <row r="42" spans="1:6" x14ac:dyDescent="0.25">
      <c r="A42" s="58">
        <f t="shared" si="1"/>
        <v>36</v>
      </c>
      <c r="B42" s="1">
        <f t="shared" si="2"/>
        <v>521778.94527156616</v>
      </c>
      <c r="C42" s="1">
        <f t="shared" si="0"/>
        <v>3713.6393874120176</v>
      </c>
      <c r="D42" s="6">
        <f t="shared" si="5"/>
        <v>2826.3026202209835</v>
      </c>
      <c r="E42" s="1">
        <f t="shared" si="3"/>
        <v>887.33676719103414</v>
      </c>
      <c r="F42" s="1">
        <f t="shared" si="4"/>
        <v>520891.60850437515</v>
      </c>
    </row>
    <row r="43" spans="1:6" x14ac:dyDescent="0.25">
      <c r="A43" s="58">
        <f t="shared" si="1"/>
        <v>37</v>
      </c>
      <c r="B43" s="1">
        <f t="shared" si="2"/>
        <v>520891.60850437515</v>
      </c>
      <c r="C43" s="1">
        <f t="shared" si="0"/>
        <v>3713.6393874120176</v>
      </c>
      <c r="D43" s="6">
        <f t="shared" si="5"/>
        <v>2821.4962127320323</v>
      </c>
      <c r="E43" s="1">
        <f t="shared" si="3"/>
        <v>892.14317467998535</v>
      </c>
      <c r="F43" s="1">
        <f t="shared" si="4"/>
        <v>519999.46532969514</v>
      </c>
    </row>
    <row r="44" spans="1:6" x14ac:dyDescent="0.25">
      <c r="A44" s="58">
        <f t="shared" si="1"/>
        <v>38</v>
      </c>
      <c r="B44" s="1">
        <f t="shared" si="2"/>
        <v>519999.46532969514</v>
      </c>
      <c r="C44" s="1">
        <f t="shared" si="0"/>
        <v>3713.6393874120176</v>
      </c>
      <c r="D44" s="6">
        <f t="shared" si="5"/>
        <v>2816.6637705358489</v>
      </c>
      <c r="E44" s="1">
        <f t="shared" si="3"/>
        <v>896.97561687616871</v>
      </c>
      <c r="F44" s="1">
        <f t="shared" si="4"/>
        <v>519102.48971281899</v>
      </c>
    </row>
    <row r="45" spans="1:6" x14ac:dyDescent="0.25">
      <c r="A45" s="58">
        <f t="shared" si="1"/>
        <v>39</v>
      </c>
      <c r="B45" s="1">
        <f t="shared" si="2"/>
        <v>519102.48971281899</v>
      </c>
      <c r="C45" s="1">
        <f t="shared" si="0"/>
        <v>3713.6393874120176</v>
      </c>
      <c r="D45" s="6">
        <f t="shared" si="5"/>
        <v>2811.805152611103</v>
      </c>
      <c r="E45" s="1">
        <f t="shared" si="3"/>
        <v>901.8342348009146</v>
      </c>
      <c r="F45" s="1">
        <f t="shared" si="4"/>
        <v>518200.6554780181</v>
      </c>
    </row>
    <row r="46" spans="1:6" x14ac:dyDescent="0.25">
      <c r="A46" s="58">
        <f t="shared" si="1"/>
        <v>40</v>
      </c>
      <c r="B46" s="1">
        <f t="shared" si="2"/>
        <v>518200.6554780181</v>
      </c>
      <c r="C46" s="1">
        <f t="shared" si="0"/>
        <v>3713.6393874120176</v>
      </c>
      <c r="D46" s="6">
        <f t="shared" si="5"/>
        <v>2806.9202171725983</v>
      </c>
      <c r="E46" s="1">
        <f t="shared" si="3"/>
        <v>906.71917023941933</v>
      </c>
      <c r="F46" s="1">
        <f t="shared" si="4"/>
        <v>517293.9363077787</v>
      </c>
    </row>
    <row r="47" spans="1:6" x14ac:dyDescent="0.25">
      <c r="A47" s="58">
        <f t="shared" si="1"/>
        <v>41</v>
      </c>
      <c r="B47" s="1">
        <f t="shared" si="2"/>
        <v>517293.9363077787</v>
      </c>
      <c r="C47" s="1">
        <f t="shared" si="0"/>
        <v>3713.6393874120176</v>
      </c>
      <c r="D47" s="6">
        <f t="shared" si="5"/>
        <v>2802.0088216671347</v>
      </c>
      <c r="E47" s="1">
        <f t="shared" si="3"/>
        <v>911.63056574488292</v>
      </c>
      <c r="F47" s="1">
        <f t="shared" si="4"/>
        <v>516382.30574203382</v>
      </c>
    </row>
    <row r="48" spans="1:6" x14ac:dyDescent="0.25">
      <c r="A48" s="58">
        <f t="shared" si="1"/>
        <v>42</v>
      </c>
      <c r="B48" s="1">
        <f t="shared" si="2"/>
        <v>516382.30574203382</v>
      </c>
      <c r="C48" s="1">
        <f t="shared" si="0"/>
        <v>3713.6393874120176</v>
      </c>
      <c r="D48" s="6">
        <f t="shared" si="5"/>
        <v>2797.0708227693499</v>
      </c>
      <c r="E48" s="1">
        <f t="shared" si="3"/>
        <v>916.56856464266775</v>
      </c>
      <c r="F48" s="1">
        <f t="shared" si="4"/>
        <v>515465.73717739113</v>
      </c>
    </row>
    <row r="49" spans="1:6" x14ac:dyDescent="0.25">
      <c r="A49" s="58">
        <f t="shared" si="1"/>
        <v>43</v>
      </c>
      <c r="B49" s="1">
        <f t="shared" si="2"/>
        <v>515465.73717739113</v>
      </c>
      <c r="C49" s="1">
        <f t="shared" si="0"/>
        <v>3713.6393874120176</v>
      </c>
      <c r="D49" s="6">
        <f t="shared" si="5"/>
        <v>2792.1060763775354</v>
      </c>
      <c r="E49" s="1">
        <f t="shared" si="3"/>
        <v>921.53331103448227</v>
      </c>
      <c r="F49" s="1">
        <f t="shared" si="4"/>
        <v>514544.20386635663</v>
      </c>
    </row>
    <row r="50" spans="1:6" x14ac:dyDescent="0.25">
      <c r="A50" s="58">
        <f t="shared" si="1"/>
        <v>44</v>
      </c>
      <c r="B50" s="1">
        <f t="shared" si="2"/>
        <v>514544.20386635663</v>
      </c>
      <c r="C50" s="1">
        <f t="shared" si="0"/>
        <v>3713.6393874120176</v>
      </c>
      <c r="D50" s="6">
        <f t="shared" si="5"/>
        <v>2787.1144376094317</v>
      </c>
      <c r="E50" s="1">
        <f t="shared" si="3"/>
        <v>926.52494980258598</v>
      </c>
      <c r="F50" s="1">
        <f t="shared" si="4"/>
        <v>513617.67891655402</v>
      </c>
    </row>
    <row r="51" spans="1:6" x14ac:dyDescent="0.25">
      <c r="A51" s="58">
        <f t="shared" si="1"/>
        <v>45</v>
      </c>
      <c r="B51" s="1">
        <f t="shared" si="2"/>
        <v>513617.67891655402</v>
      </c>
      <c r="C51" s="1">
        <f t="shared" si="0"/>
        <v>3713.6393874120176</v>
      </c>
      <c r="D51" s="6">
        <f t="shared" si="5"/>
        <v>2782.0957607980013</v>
      </c>
      <c r="E51" s="1">
        <f t="shared" si="3"/>
        <v>931.54362661401638</v>
      </c>
      <c r="F51" s="1">
        <f t="shared" si="4"/>
        <v>512686.13528993999</v>
      </c>
    </row>
    <row r="52" spans="1:6" x14ac:dyDescent="0.25">
      <c r="A52" s="58">
        <f t="shared" si="1"/>
        <v>46</v>
      </c>
      <c r="B52" s="1">
        <f t="shared" si="2"/>
        <v>512686.13528993999</v>
      </c>
      <c r="C52" s="1">
        <f t="shared" si="0"/>
        <v>3713.6393874120176</v>
      </c>
      <c r="D52" s="6">
        <f t="shared" si="5"/>
        <v>2777.049899487175</v>
      </c>
      <c r="E52" s="1">
        <f t="shared" si="3"/>
        <v>936.58948792484262</v>
      </c>
      <c r="F52" s="1">
        <f t="shared" si="4"/>
        <v>511749.54580201517</v>
      </c>
    </row>
    <row r="53" spans="1:6" x14ac:dyDescent="0.25">
      <c r="A53" s="58">
        <f t="shared" si="1"/>
        <v>47</v>
      </c>
      <c r="B53" s="1">
        <f t="shared" si="2"/>
        <v>511749.54580201517</v>
      </c>
      <c r="C53" s="1">
        <f t="shared" si="0"/>
        <v>3713.6393874120176</v>
      </c>
      <c r="D53" s="6">
        <f t="shared" si="5"/>
        <v>2771.9767064275825</v>
      </c>
      <c r="E53" s="1">
        <f t="shared" si="3"/>
        <v>941.66268098443516</v>
      </c>
      <c r="F53" s="1">
        <f t="shared" si="4"/>
        <v>510807.88312103075</v>
      </c>
    </row>
    <row r="54" spans="1:6" x14ac:dyDescent="0.25">
      <c r="A54" s="58">
        <f t="shared" si="1"/>
        <v>48</v>
      </c>
      <c r="B54" s="1">
        <f t="shared" si="2"/>
        <v>510807.88312103075</v>
      </c>
      <c r="C54" s="1">
        <f t="shared" si="0"/>
        <v>3713.6393874120176</v>
      </c>
      <c r="D54" s="6">
        <f t="shared" si="5"/>
        <v>2766.87603357225</v>
      </c>
      <c r="E54" s="1">
        <f t="shared" si="3"/>
        <v>946.76335383976766</v>
      </c>
      <c r="F54" s="1">
        <f t="shared" si="4"/>
        <v>509861.119767191</v>
      </c>
    </row>
    <row r="55" spans="1:6" x14ac:dyDescent="0.25">
      <c r="A55" s="58">
        <f t="shared" si="1"/>
        <v>49</v>
      </c>
      <c r="B55" s="1">
        <f t="shared" si="2"/>
        <v>509861.119767191</v>
      </c>
      <c r="C55" s="1">
        <f t="shared" si="0"/>
        <v>3713.6393874120176</v>
      </c>
      <c r="D55" s="6">
        <f t="shared" si="5"/>
        <v>2761.7477320722846</v>
      </c>
      <c r="E55" s="1">
        <f t="shared" si="3"/>
        <v>951.89165533973301</v>
      </c>
      <c r="F55" s="1">
        <f t="shared" si="4"/>
        <v>508909.22811185126</v>
      </c>
    </row>
    <row r="56" spans="1:6" x14ac:dyDescent="0.25">
      <c r="A56" s="58">
        <f t="shared" si="1"/>
        <v>50</v>
      </c>
      <c r="B56" s="1">
        <f t="shared" si="2"/>
        <v>508909.22811185126</v>
      </c>
      <c r="C56" s="1">
        <f t="shared" si="0"/>
        <v>3713.6393874120176</v>
      </c>
      <c r="D56" s="6">
        <f t="shared" si="5"/>
        <v>2756.5916522725279</v>
      </c>
      <c r="E56" s="1">
        <f t="shared" si="3"/>
        <v>957.04773513948976</v>
      </c>
      <c r="F56" s="1">
        <f t="shared" si="4"/>
        <v>507952.18037671177</v>
      </c>
    </row>
    <row r="57" spans="1:6" x14ac:dyDescent="0.25">
      <c r="A57" s="58">
        <f t="shared" si="1"/>
        <v>51</v>
      </c>
      <c r="B57" s="1">
        <f t="shared" si="2"/>
        <v>507952.18037671177</v>
      </c>
      <c r="C57" s="1">
        <f t="shared" si="0"/>
        <v>3713.6393874120176</v>
      </c>
      <c r="D57" s="6">
        <f t="shared" si="5"/>
        <v>2751.407643707189</v>
      </c>
      <c r="E57" s="1">
        <f t="shared" si="3"/>
        <v>962.23174370482866</v>
      </c>
      <c r="F57" s="1">
        <f t="shared" si="4"/>
        <v>506989.94863300695</v>
      </c>
    </row>
    <row r="58" spans="1:6" x14ac:dyDescent="0.25">
      <c r="A58" s="58">
        <f t="shared" si="1"/>
        <v>52</v>
      </c>
      <c r="B58" s="1">
        <f t="shared" si="2"/>
        <v>506989.94863300695</v>
      </c>
      <c r="C58" s="1">
        <f t="shared" si="0"/>
        <v>3713.6393874120176</v>
      </c>
      <c r="D58" s="6">
        <f t="shared" si="5"/>
        <v>2746.1955550954544</v>
      </c>
      <c r="E58" s="1">
        <f t="shared" si="3"/>
        <v>967.4438323165632</v>
      </c>
      <c r="F58" s="1">
        <f t="shared" si="4"/>
        <v>506022.5048006904</v>
      </c>
    </row>
    <row r="59" spans="1:6" x14ac:dyDescent="0.25">
      <c r="A59" s="58">
        <f t="shared" si="1"/>
        <v>53</v>
      </c>
      <c r="B59" s="1">
        <f t="shared" si="2"/>
        <v>506022.5048006904</v>
      </c>
      <c r="C59" s="1">
        <f t="shared" si="0"/>
        <v>3713.6393874120176</v>
      </c>
      <c r="D59" s="6">
        <f t="shared" si="5"/>
        <v>2740.9552343370729</v>
      </c>
      <c r="E59" s="1">
        <f t="shared" si="3"/>
        <v>972.68415307494479</v>
      </c>
      <c r="F59" s="1">
        <f t="shared" si="4"/>
        <v>505049.82064761547</v>
      </c>
    </row>
    <row r="60" spans="1:6" x14ac:dyDescent="0.25">
      <c r="A60" s="58">
        <f t="shared" si="1"/>
        <v>54</v>
      </c>
      <c r="B60" s="1">
        <f t="shared" si="2"/>
        <v>505049.82064761547</v>
      </c>
      <c r="C60" s="1">
        <f t="shared" si="0"/>
        <v>3713.6393874120176</v>
      </c>
      <c r="D60" s="6">
        <f t="shared" si="5"/>
        <v>2735.686528507917</v>
      </c>
      <c r="E60" s="1">
        <f t="shared" si="3"/>
        <v>977.95285890410059</v>
      </c>
      <c r="F60" s="1">
        <f t="shared" si="4"/>
        <v>504071.86778871139</v>
      </c>
    </row>
    <row r="61" spans="1:6" x14ac:dyDescent="0.25">
      <c r="A61" s="58">
        <f t="shared" si="1"/>
        <v>55</v>
      </c>
      <c r="B61" s="1">
        <f t="shared" si="2"/>
        <v>504071.86778871139</v>
      </c>
      <c r="C61" s="1">
        <f t="shared" si="0"/>
        <v>3713.6393874120176</v>
      </c>
      <c r="D61" s="6">
        <f t="shared" si="5"/>
        <v>2730.3892838555203</v>
      </c>
      <c r="E61" s="1">
        <f t="shared" si="3"/>
        <v>983.25010355649738</v>
      </c>
      <c r="F61" s="1">
        <f t="shared" si="4"/>
        <v>503088.6176851549</v>
      </c>
    </row>
    <row r="62" spans="1:6" x14ac:dyDescent="0.25">
      <c r="A62" s="58">
        <f t="shared" si="1"/>
        <v>56</v>
      </c>
      <c r="B62" s="1">
        <f t="shared" si="2"/>
        <v>503088.6176851549</v>
      </c>
      <c r="C62" s="1">
        <f t="shared" si="0"/>
        <v>3713.6393874120176</v>
      </c>
      <c r="D62" s="6">
        <f t="shared" si="5"/>
        <v>2725.0633457945892</v>
      </c>
      <c r="E62" s="1">
        <f t="shared" si="3"/>
        <v>988.57604161742847</v>
      </c>
      <c r="F62" s="1">
        <f t="shared" si="4"/>
        <v>502100.04164353746</v>
      </c>
    </row>
    <row r="63" spans="1:6" x14ac:dyDescent="0.25">
      <c r="A63" s="58">
        <f t="shared" si="1"/>
        <v>57</v>
      </c>
      <c r="B63" s="1">
        <f t="shared" si="2"/>
        <v>502100.04164353746</v>
      </c>
      <c r="C63" s="1">
        <f t="shared" si="0"/>
        <v>3713.6393874120176</v>
      </c>
      <c r="D63" s="6">
        <f t="shared" si="5"/>
        <v>2719.7085589024946</v>
      </c>
      <c r="E63" s="1">
        <f t="shared" si="3"/>
        <v>993.93082850952305</v>
      </c>
      <c r="F63" s="1">
        <f t="shared" si="4"/>
        <v>501106.11081502796</v>
      </c>
    </row>
    <row r="64" spans="1:6" x14ac:dyDescent="0.25">
      <c r="A64" s="58">
        <f t="shared" si="1"/>
        <v>58</v>
      </c>
      <c r="B64" s="1">
        <f t="shared" si="2"/>
        <v>501106.11081502796</v>
      </c>
      <c r="C64" s="1">
        <f t="shared" si="0"/>
        <v>3713.6393874120176</v>
      </c>
      <c r="D64" s="6">
        <f t="shared" si="5"/>
        <v>2714.3247669147349</v>
      </c>
      <c r="E64" s="1">
        <f t="shared" si="3"/>
        <v>999.3146204972827</v>
      </c>
      <c r="F64" s="1">
        <f t="shared" si="4"/>
        <v>500106.79619453067</v>
      </c>
    </row>
    <row r="65" spans="1:6" x14ac:dyDescent="0.25">
      <c r="A65" s="58">
        <f t="shared" si="1"/>
        <v>59</v>
      </c>
      <c r="B65" s="1">
        <f t="shared" si="2"/>
        <v>500106.79619453067</v>
      </c>
      <c r="C65" s="1">
        <f t="shared" si="0"/>
        <v>3713.6393874120176</v>
      </c>
      <c r="D65" s="6">
        <f t="shared" si="5"/>
        <v>2708.9118127203747</v>
      </c>
      <c r="E65" s="1">
        <f t="shared" si="3"/>
        <v>1004.727574691643</v>
      </c>
      <c r="F65" s="1">
        <f t="shared" si="4"/>
        <v>499102.06861983903</v>
      </c>
    </row>
    <row r="66" spans="1:6" x14ac:dyDescent="0.25">
      <c r="A66" s="58">
        <f t="shared" si="1"/>
        <v>60</v>
      </c>
      <c r="B66" s="1">
        <f t="shared" si="2"/>
        <v>499102.06861983903</v>
      </c>
      <c r="C66" s="1">
        <f t="shared" si="0"/>
        <v>3713.6393874120176</v>
      </c>
      <c r="D66" s="6">
        <f t="shared" si="5"/>
        <v>2703.4695383574617</v>
      </c>
      <c r="E66" s="1">
        <f t="shared" si="3"/>
        <v>1010.1698490545559</v>
      </c>
      <c r="F66" s="1">
        <f t="shared" si="4"/>
        <v>498091.89877078449</v>
      </c>
    </row>
    <row r="67" spans="1:6" x14ac:dyDescent="0.25">
      <c r="A67" s="58">
        <f t="shared" si="1"/>
        <v>61</v>
      </c>
      <c r="B67" s="1">
        <f t="shared" si="2"/>
        <v>498091.89877078449</v>
      </c>
      <c r="C67" s="1">
        <f t="shared" si="0"/>
        <v>3713.6393874120176</v>
      </c>
      <c r="D67" s="6">
        <f t="shared" si="5"/>
        <v>2697.997785008416</v>
      </c>
      <c r="E67" s="1">
        <f t="shared" si="3"/>
        <v>1015.6416024036016</v>
      </c>
      <c r="F67" s="1">
        <f t="shared" si="4"/>
        <v>497076.25716838089</v>
      </c>
    </row>
    <row r="68" spans="1:6" x14ac:dyDescent="0.25">
      <c r="A68" s="58">
        <f t="shared" si="1"/>
        <v>62</v>
      </c>
      <c r="B68" s="1">
        <f t="shared" si="2"/>
        <v>497076.25716838089</v>
      </c>
      <c r="C68" s="1">
        <f t="shared" si="0"/>
        <v>3713.6393874120176</v>
      </c>
      <c r="D68" s="6">
        <f t="shared" si="5"/>
        <v>2692.4963929953965</v>
      </c>
      <c r="E68" s="1">
        <f t="shared" si="3"/>
        <v>1021.1429944166211</v>
      </c>
      <c r="F68" s="1">
        <f t="shared" si="4"/>
        <v>496055.11417396425</v>
      </c>
    </row>
    <row r="69" spans="1:6" x14ac:dyDescent="0.25">
      <c r="A69" s="58">
        <f t="shared" si="1"/>
        <v>63</v>
      </c>
      <c r="B69" s="1">
        <f t="shared" si="2"/>
        <v>496055.11417396425</v>
      </c>
      <c r="C69" s="1">
        <f t="shared" si="0"/>
        <v>3713.6393874120176</v>
      </c>
      <c r="D69" s="6">
        <f t="shared" si="5"/>
        <v>2686.9652017756398</v>
      </c>
      <c r="E69" s="1">
        <f t="shared" si="3"/>
        <v>1026.6741856363778</v>
      </c>
      <c r="F69" s="1">
        <f t="shared" si="4"/>
        <v>495028.43998832785</v>
      </c>
    </row>
    <row r="70" spans="1:6" x14ac:dyDescent="0.25">
      <c r="A70" s="58">
        <f t="shared" si="1"/>
        <v>64</v>
      </c>
      <c r="B70" s="1">
        <f t="shared" si="2"/>
        <v>495028.43998832785</v>
      </c>
      <c r="C70" s="1">
        <f t="shared" si="0"/>
        <v>3713.6393874120176</v>
      </c>
      <c r="D70" s="6">
        <f t="shared" si="5"/>
        <v>2681.4040499367761</v>
      </c>
      <c r="E70" s="1">
        <f t="shared" si="3"/>
        <v>1032.2353374752415</v>
      </c>
      <c r="F70" s="1">
        <f t="shared" si="4"/>
        <v>493996.2046508526</v>
      </c>
    </row>
    <row r="71" spans="1:6" x14ac:dyDescent="0.25">
      <c r="A71" s="58">
        <f t="shared" si="1"/>
        <v>65</v>
      </c>
      <c r="B71" s="1">
        <f t="shared" si="2"/>
        <v>493996.2046508526</v>
      </c>
      <c r="C71" s="1">
        <f t="shared" si="0"/>
        <v>3713.6393874120176</v>
      </c>
      <c r="D71" s="6">
        <f t="shared" si="5"/>
        <v>2675.8127751921184</v>
      </c>
      <c r="E71" s="1">
        <f t="shared" si="3"/>
        <v>1037.8266122198993</v>
      </c>
      <c r="F71" s="1">
        <f t="shared" si="4"/>
        <v>492958.37803863268</v>
      </c>
    </row>
    <row r="72" spans="1:6" x14ac:dyDescent="0.25">
      <c r="A72" s="58">
        <f t="shared" si="1"/>
        <v>66</v>
      </c>
      <c r="B72" s="1">
        <f t="shared" si="2"/>
        <v>492958.37803863268</v>
      </c>
      <c r="C72" s="1">
        <f t="shared" ref="C72:C135" si="6">PMT($B$3/12,$B$4,-$B$2)</f>
        <v>3713.6393874120176</v>
      </c>
      <c r="D72" s="6">
        <f t="shared" si="5"/>
        <v>2670.1912143759273</v>
      </c>
      <c r="E72" s="1">
        <f t="shared" si="3"/>
        <v>1043.4481730360903</v>
      </c>
      <c r="F72" s="1">
        <f t="shared" si="4"/>
        <v>491914.92986559658</v>
      </c>
    </row>
    <row r="73" spans="1:6" x14ac:dyDescent="0.25">
      <c r="A73" s="58">
        <f t="shared" ref="A73:A136" si="7">A72+1</f>
        <v>67</v>
      </c>
      <c r="B73" s="1">
        <f t="shared" si="2"/>
        <v>491914.92986559658</v>
      </c>
      <c r="C73" s="1">
        <f t="shared" si="6"/>
        <v>3713.6393874120176</v>
      </c>
      <c r="D73" s="6">
        <f t="shared" si="5"/>
        <v>2664.5392034386482</v>
      </c>
      <c r="E73" s="1">
        <f t="shared" si="3"/>
        <v>1049.1001839733694</v>
      </c>
      <c r="F73" s="1">
        <f t="shared" si="4"/>
        <v>490865.8296816232</v>
      </c>
    </row>
    <row r="74" spans="1:6" x14ac:dyDescent="0.25">
      <c r="A74" s="58">
        <f t="shared" si="7"/>
        <v>68</v>
      </c>
      <c r="B74" s="1">
        <f t="shared" ref="B74:B137" si="8">F73</f>
        <v>490865.8296816232</v>
      </c>
      <c r="C74" s="1">
        <f t="shared" si="6"/>
        <v>3713.6393874120176</v>
      </c>
      <c r="D74" s="6">
        <f t="shared" si="5"/>
        <v>2658.8565774421259</v>
      </c>
      <c r="E74" s="1">
        <f t="shared" ref="E74:E137" si="9">C74-D74</f>
        <v>1054.7828099698918</v>
      </c>
      <c r="F74" s="1">
        <f t="shared" ref="F74:F137" si="10">B74-E74</f>
        <v>489811.04687165329</v>
      </c>
    </row>
    <row r="75" spans="1:6" x14ac:dyDescent="0.25">
      <c r="A75" s="58">
        <f t="shared" si="7"/>
        <v>69</v>
      </c>
      <c r="B75" s="1">
        <f t="shared" si="8"/>
        <v>489811.04687165329</v>
      </c>
      <c r="C75" s="1">
        <f t="shared" si="6"/>
        <v>3713.6393874120176</v>
      </c>
      <c r="D75" s="6">
        <f t="shared" ref="D75:D138" si="11">B75*($B$3/12)</f>
        <v>2653.1431705547889</v>
      </c>
      <c r="E75" s="1">
        <f t="shared" si="9"/>
        <v>1060.4962168572288</v>
      </c>
      <c r="F75" s="1">
        <f t="shared" si="10"/>
        <v>488750.55065479607</v>
      </c>
    </row>
    <row r="76" spans="1:6" x14ac:dyDescent="0.25">
      <c r="A76" s="58">
        <f t="shared" si="7"/>
        <v>70</v>
      </c>
      <c r="B76" s="1">
        <f t="shared" si="8"/>
        <v>488750.55065479607</v>
      </c>
      <c r="C76" s="1">
        <f t="shared" si="6"/>
        <v>3713.6393874120176</v>
      </c>
      <c r="D76" s="6">
        <f t="shared" si="11"/>
        <v>2647.398816046812</v>
      </c>
      <c r="E76" s="1">
        <f t="shared" si="9"/>
        <v>1066.2405713652056</v>
      </c>
      <c r="F76" s="1">
        <f t="shared" si="10"/>
        <v>487684.31008343084</v>
      </c>
    </row>
    <row r="77" spans="1:6" x14ac:dyDescent="0.25">
      <c r="A77" s="58">
        <f t="shared" si="7"/>
        <v>71</v>
      </c>
      <c r="B77" s="1">
        <f t="shared" si="8"/>
        <v>487684.31008343084</v>
      </c>
      <c r="C77" s="1">
        <f t="shared" si="6"/>
        <v>3713.6393874120176</v>
      </c>
      <c r="D77" s="6">
        <f t="shared" si="11"/>
        <v>2641.6233462852506</v>
      </c>
      <c r="E77" s="1">
        <f t="shared" si="9"/>
        <v>1072.016041126767</v>
      </c>
      <c r="F77" s="1">
        <f t="shared" si="10"/>
        <v>486612.2940423041</v>
      </c>
    </row>
    <row r="78" spans="1:6" x14ac:dyDescent="0.25">
      <c r="A78" s="58">
        <f t="shared" si="7"/>
        <v>72</v>
      </c>
      <c r="B78" s="1">
        <f t="shared" si="8"/>
        <v>486612.2940423041</v>
      </c>
      <c r="C78" s="1">
        <f t="shared" si="6"/>
        <v>3713.6393874120176</v>
      </c>
      <c r="D78" s="6">
        <f t="shared" si="11"/>
        <v>2635.8165927291475</v>
      </c>
      <c r="E78" s="1">
        <f t="shared" si="9"/>
        <v>1077.8227946828702</v>
      </c>
      <c r="F78" s="1">
        <f t="shared" si="10"/>
        <v>485534.47124762123</v>
      </c>
    </row>
    <row r="79" spans="1:6" x14ac:dyDescent="0.25">
      <c r="A79" s="58">
        <f t="shared" si="7"/>
        <v>73</v>
      </c>
      <c r="B79" s="1">
        <f t="shared" si="8"/>
        <v>485534.47124762123</v>
      </c>
      <c r="C79" s="1">
        <f t="shared" si="6"/>
        <v>3713.6393874120176</v>
      </c>
      <c r="D79" s="6">
        <f t="shared" si="11"/>
        <v>2629.9783859246149</v>
      </c>
      <c r="E79" s="1">
        <f t="shared" si="9"/>
        <v>1083.6610014874027</v>
      </c>
      <c r="F79" s="1">
        <f t="shared" si="10"/>
        <v>484450.81024613383</v>
      </c>
    </row>
    <row r="80" spans="1:6" x14ac:dyDescent="0.25">
      <c r="A80" s="58">
        <f t="shared" si="7"/>
        <v>74</v>
      </c>
      <c r="B80" s="1">
        <f t="shared" si="8"/>
        <v>484450.81024613383</v>
      </c>
      <c r="C80" s="1">
        <f t="shared" si="6"/>
        <v>3713.6393874120176</v>
      </c>
      <c r="D80" s="6">
        <f t="shared" si="11"/>
        <v>2624.1085554998917</v>
      </c>
      <c r="E80" s="1">
        <f t="shared" si="9"/>
        <v>1089.5308319121259</v>
      </c>
      <c r="F80" s="1">
        <f t="shared" si="10"/>
        <v>483361.2794142217</v>
      </c>
    </row>
    <row r="81" spans="1:6" x14ac:dyDescent="0.25">
      <c r="A81" s="58">
        <f t="shared" si="7"/>
        <v>75</v>
      </c>
      <c r="B81" s="1">
        <f t="shared" si="8"/>
        <v>483361.2794142217</v>
      </c>
      <c r="C81" s="1">
        <f t="shared" si="6"/>
        <v>3713.6393874120176</v>
      </c>
      <c r="D81" s="6">
        <f t="shared" si="11"/>
        <v>2618.2069301603678</v>
      </c>
      <c r="E81" s="1">
        <f t="shared" si="9"/>
        <v>1095.4324572516498</v>
      </c>
      <c r="F81" s="1">
        <f t="shared" si="10"/>
        <v>482265.84695697005</v>
      </c>
    </row>
    <row r="82" spans="1:6" x14ac:dyDescent="0.25">
      <c r="A82" s="58">
        <f t="shared" si="7"/>
        <v>76</v>
      </c>
      <c r="B82" s="1">
        <f t="shared" si="8"/>
        <v>482265.84695697005</v>
      </c>
      <c r="C82" s="1">
        <f t="shared" si="6"/>
        <v>3713.6393874120176</v>
      </c>
      <c r="D82" s="6">
        <f t="shared" si="11"/>
        <v>2612.2733376835877</v>
      </c>
      <c r="E82" s="1">
        <f t="shared" si="9"/>
        <v>1101.36604972843</v>
      </c>
      <c r="F82" s="1">
        <f t="shared" si="10"/>
        <v>481164.48090724164</v>
      </c>
    </row>
    <row r="83" spans="1:6" x14ac:dyDescent="0.25">
      <c r="A83" s="58">
        <f t="shared" si="7"/>
        <v>77</v>
      </c>
      <c r="B83" s="1">
        <f t="shared" si="8"/>
        <v>481164.48090724164</v>
      </c>
      <c r="C83" s="1">
        <f t="shared" si="6"/>
        <v>3713.6393874120176</v>
      </c>
      <c r="D83" s="6">
        <f t="shared" si="11"/>
        <v>2606.3076049142255</v>
      </c>
      <c r="E83" s="1">
        <f t="shared" si="9"/>
        <v>1107.3317824977921</v>
      </c>
      <c r="F83" s="1">
        <f t="shared" si="10"/>
        <v>480057.14912474382</v>
      </c>
    </row>
    <row r="84" spans="1:6" x14ac:dyDescent="0.25">
      <c r="A84" s="58">
        <f t="shared" si="7"/>
        <v>78</v>
      </c>
      <c r="B84" s="1">
        <f t="shared" si="8"/>
        <v>480057.14912474382</v>
      </c>
      <c r="C84" s="1">
        <f t="shared" si="6"/>
        <v>3713.6393874120176</v>
      </c>
      <c r="D84" s="6">
        <f t="shared" si="11"/>
        <v>2600.3095577590293</v>
      </c>
      <c r="E84" s="1">
        <f t="shared" si="9"/>
        <v>1113.3298296529883</v>
      </c>
      <c r="F84" s="1">
        <f t="shared" si="10"/>
        <v>478943.81929509086</v>
      </c>
    </row>
    <row r="85" spans="1:6" x14ac:dyDescent="0.25">
      <c r="A85" s="58">
        <f t="shared" si="7"/>
        <v>79</v>
      </c>
      <c r="B85" s="1">
        <f t="shared" si="8"/>
        <v>478943.81929509086</v>
      </c>
      <c r="C85" s="1">
        <f t="shared" si="6"/>
        <v>3713.6393874120176</v>
      </c>
      <c r="D85" s="6">
        <f t="shared" si="11"/>
        <v>2594.2790211817423</v>
      </c>
      <c r="E85" s="1">
        <f t="shared" si="9"/>
        <v>1119.3603662302753</v>
      </c>
      <c r="F85" s="1">
        <f t="shared" si="10"/>
        <v>477824.45892886061</v>
      </c>
    </row>
    <row r="86" spans="1:6" x14ac:dyDescent="0.25">
      <c r="A86" s="58">
        <f t="shared" si="7"/>
        <v>80</v>
      </c>
      <c r="B86" s="1">
        <f t="shared" si="8"/>
        <v>477824.45892886061</v>
      </c>
      <c r="C86" s="1">
        <f t="shared" si="6"/>
        <v>3713.6393874120176</v>
      </c>
      <c r="D86" s="6">
        <f t="shared" si="11"/>
        <v>2588.2158191979952</v>
      </c>
      <c r="E86" s="1">
        <f t="shared" si="9"/>
        <v>1125.4235682140225</v>
      </c>
      <c r="F86" s="1">
        <f t="shared" si="10"/>
        <v>476699.03536064661</v>
      </c>
    </row>
    <row r="87" spans="1:6" x14ac:dyDescent="0.25">
      <c r="A87" s="58">
        <f t="shared" si="7"/>
        <v>81</v>
      </c>
      <c r="B87" s="1">
        <f t="shared" si="8"/>
        <v>476699.03536064661</v>
      </c>
      <c r="C87" s="1">
        <f t="shared" si="6"/>
        <v>3713.6393874120176</v>
      </c>
      <c r="D87" s="6">
        <f t="shared" si="11"/>
        <v>2582.1197748701693</v>
      </c>
      <c r="E87" s="1">
        <f t="shared" si="9"/>
        <v>1131.5196125418483</v>
      </c>
      <c r="F87" s="1">
        <f t="shared" si="10"/>
        <v>475567.51574810478</v>
      </c>
    </row>
    <row r="88" spans="1:6" x14ac:dyDescent="0.25">
      <c r="A88" s="58">
        <f t="shared" si="7"/>
        <v>82</v>
      </c>
      <c r="B88" s="1">
        <f t="shared" si="8"/>
        <v>475567.51574810478</v>
      </c>
      <c r="C88" s="1">
        <f t="shared" si="6"/>
        <v>3713.6393874120176</v>
      </c>
      <c r="D88" s="6">
        <f t="shared" si="11"/>
        <v>2575.9907103022342</v>
      </c>
      <c r="E88" s="1">
        <f t="shared" si="9"/>
        <v>1137.6486771097834</v>
      </c>
      <c r="F88" s="1">
        <f t="shared" si="10"/>
        <v>474429.86707099498</v>
      </c>
    </row>
    <row r="89" spans="1:6" x14ac:dyDescent="0.25">
      <c r="A89" s="58">
        <f t="shared" si="7"/>
        <v>83</v>
      </c>
      <c r="B89" s="1">
        <f t="shared" si="8"/>
        <v>474429.86707099498</v>
      </c>
      <c r="C89" s="1">
        <f t="shared" si="6"/>
        <v>3713.6393874120176</v>
      </c>
      <c r="D89" s="6">
        <f t="shared" si="11"/>
        <v>2569.8284466345563</v>
      </c>
      <c r="E89" s="1">
        <f t="shared" si="9"/>
        <v>1143.8109407774614</v>
      </c>
      <c r="F89" s="1">
        <f t="shared" si="10"/>
        <v>473286.0561302175</v>
      </c>
    </row>
    <row r="90" spans="1:6" x14ac:dyDescent="0.25">
      <c r="A90" s="58">
        <f t="shared" si="7"/>
        <v>84</v>
      </c>
      <c r="B90" s="1">
        <f t="shared" si="8"/>
        <v>473286.0561302175</v>
      </c>
      <c r="C90" s="1">
        <f t="shared" si="6"/>
        <v>3713.6393874120176</v>
      </c>
      <c r="D90" s="6">
        <f t="shared" si="11"/>
        <v>2563.6328040386784</v>
      </c>
      <c r="E90" s="1">
        <f t="shared" si="9"/>
        <v>1150.0065833733393</v>
      </c>
      <c r="F90" s="1">
        <f t="shared" si="10"/>
        <v>472136.04954684415</v>
      </c>
    </row>
    <row r="91" spans="1:6" x14ac:dyDescent="0.25">
      <c r="A91" s="58">
        <f t="shared" si="7"/>
        <v>85</v>
      </c>
      <c r="B91" s="1">
        <f t="shared" si="8"/>
        <v>472136.04954684415</v>
      </c>
      <c r="C91" s="1">
        <f t="shared" si="6"/>
        <v>3713.6393874120176</v>
      </c>
      <c r="D91" s="6">
        <f t="shared" si="11"/>
        <v>2557.4036017120725</v>
      </c>
      <c r="E91" s="1">
        <f t="shared" si="9"/>
        <v>1156.2357856999452</v>
      </c>
      <c r="F91" s="1">
        <f t="shared" si="10"/>
        <v>470979.81376114418</v>
      </c>
    </row>
    <row r="92" spans="1:6" x14ac:dyDescent="0.25">
      <c r="A92" s="58">
        <f t="shared" si="7"/>
        <v>86</v>
      </c>
      <c r="B92" s="1">
        <f t="shared" si="8"/>
        <v>470979.81376114418</v>
      </c>
      <c r="C92" s="1">
        <f t="shared" si="6"/>
        <v>3713.6393874120176</v>
      </c>
      <c r="D92" s="6">
        <f t="shared" si="11"/>
        <v>2551.1406578728643</v>
      </c>
      <c r="E92" s="1">
        <f t="shared" si="9"/>
        <v>1162.4987295391534</v>
      </c>
      <c r="F92" s="1">
        <f t="shared" si="10"/>
        <v>469817.31503160502</v>
      </c>
    </row>
    <row r="93" spans="1:6" x14ac:dyDescent="0.25">
      <c r="A93" s="58">
        <f t="shared" si="7"/>
        <v>87</v>
      </c>
      <c r="B93" s="1">
        <f t="shared" si="8"/>
        <v>469817.31503160502</v>
      </c>
      <c r="C93" s="1">
        <f t="shared" si="6"/>
        <v>3713.6393874120176</v>
      </c>
      <c r="D93" s="6">
        <f t="shared" si="11"/>
        <v>2544.8437897545273</v>
      </c>
      <c r="E93" s="1">
        <f t="shared" si="9"/>
        <v>1168.7955976574904</v>
      </c>
      <c r="F93" s="1">
        <f t="shared" si="10"/>
        <v>468648.51943394751</v>
      </c>
    </row>
    <row r="94" spans="1:6" x14ac:dyDescent="0.25">
      <c r="A94" s="58">
        <f t="shared" si="7"/>
        <v>88</v>
      </c>
      <c r="B94" s="1">
        <f t="shared" si="8"/>
        <v>468648.51943394751</v>
      </c>
      <c r="C94" s="1">
        <f t="shared" si="6"/>
        <v>3713.6393874120176</v>
      </c>
      <c r="D94" s="6">
        <f t="shared" si="11"/>
        <v>2538.5128136005492</v>
      </c>
      <c r="E94" s="1">
        <f t="shared" si="9"/>
        <v>1175.1265738114685</v>
      </c>
      <c r="F94" s="1">
        <f t="shared" si="10"/>
        <v>467473.39286013605</v>
      </c>
    </row>
    <row r="95" spans="1:6" x14ac:dyDescent="0.25">
      <c r="A95" s="58">
        <f t="shared" si="7"/>
        <v>89</v>
      </c>
      <c r="B95" s="1">
        <f t="shared" si="8"/>
        <v>467473.39286013605</v>
      </c>
      <c r="C95" s="1">
        <f t="shared" si="6"/>
        <v>3713.6393874120176</v>
      </c>
      <c r="D95" s="6">
        <f t="shared" si="11"/>
        <v>2532.1475446590703</v>
      </c>
      <c r="E95" s="1">
        <f t="shared" si="9"/>
        <v>1181.4918427529474</v>
      </c>
      <c r="F95" s="1">
        <f t="shared" si="10"/>
        <v>466291.90101738309</v>
      </c>
    </row>
    <row r="96" spans="1:6" x14ac:dyDescent="0.25">
      <c r="A96" s="58">
        <f t="shared" si="7"/>
        <v>90</v>
      </c>
      <c r="B96" s="1">
        <f t="shared" si="8"/>
        <v>466291.90101738309</v>
      </c>
      <c r="C96" s="1">
        <f t="shared" si="6"/>
        <v>3713.6393874120176</v>
      </c>
      <c r="D96" s="6">
        <f t="shared" si="11"/>
        <v>2525.747797177492</v>
      </c>
      <c r="E96" s="1">
        <f t="shared" si="9"/>
        <v>1187.8915902345257</v>
      </c>
      <c r="F96" s="1">
        <f t="shared" si="10"/>
        <v>465104.00942714856</v>
      </c>
    </row>
    <row r="97" spans="1:6" x14ac:dyDescent="0.25">
      <c r="A97" s="58">
        <f t="shared" si="7"/>
        <v>91</v>
      </c>
      <c r="B97" s="1">
        <f t="shared" si="8"/>
        <v>465104.00942714856</v>
      </c>
      <c r="C97" s="1">
        <f t="shared" si="6"/>
        <v>3713.6393874120176</v>
      </c>
      <c r="D97" s="6">
        <f t="shared" si="11"/>
        <v>2519.313384397055</v>
      </c>
      <c r="E97" s="1">
        <f t="shared" si="9"/>
        <v>1194.3260030149627</v>
      </c>
      <c r="F97" s="1">
        <f t="shared" si="10"/>
        <v>463909.68342413357</v>
      </c>
    </row>
    <row r="98" spans="1:6" x14ac:dyDescent="0.25">
      <c r="A98" s="58">
        <f t="shared" si="7"/>
        <v>92</v>
      </c>
      <c r="B98" s="1">
        <f t="shared" si="8"/>
        <v>463909.68342413357</v>
      </c>
      <c r="C98" s="1">
        <f t="shared" si="6"/>
        <v>3713.6393874120176</v>
      </c>
      <c r="D98" s="6">
        <f t="shared" si="11"/>
        <v>2512.8441185473903</v>
      </c>
      <c r="E98" s="1">
        <f t="shared" si="9"/>
        <v>1200.7952688646274</v>
      </c>
      <c r="F98" s="1">
        <f t="shared" si="10"/>
        <v>462708.88815526897</v>
      </c>
    </row>
    <row r="99" spans="1:6" x14ac:dyDescent="0.25">
      <c r="A99" s="58">
        <f t="shared" si="7"/>
        <v>93</v>
      </c>
      <c r="B99" s="1">
        <f t="shared" si="8"/>
        <v>462708.88815526897</v>
      </c>
      <c r="C99" s="1">
        <f t="shared" si="6"/>
        <v>3713.6393874120176</v>
      </c>
      <c r="D99" s="6">
        <f t="shared" si="11"/>
        <v>2506.3398108410402</v>
      </c>
      <c r="E99" s="1">
        <f t="shared" si="9"/>
        <v>1207.2995765709775</v>
      </c>
      <c r="F99" s="1">
        <f t="shared" si="10"/>
        <v>461501.58857869799</v>
      </c>
    </row>
    <row r="100" spans="1:6" x14ac:dyDescent="0.25">
      <c r="A100" s="58">
        <f t="shared" si="7"/>
        <v>94</v>
      </c>
      <c r="B100" s="1">
        <f t="shared" si="8"/>
        <v>461501.58857869799</v>
      </c>
      <c r="C100" s="1">
        <f t="shared" si="6"/>
        <v>3713.6393874120176</v>
      </c>
      <c r="D100" s="6">
        <f t="shared" si="11"/>
        <v>2499.8002714679474</v>
      </c>
      <c r="E100" s="1">
        <f t="shared" si="9"/>
        <v>1213.8391159440703</v>
      </c>
      <c r="F100" s="1">
        <f t="shared" si="10"/>
        <v>460287.74946275394</v>
      </c>
    </row>
    <row r="101" spans="1:6" x14ac:dyDescent="0.25">
      <c r="A101" s="58">
        <f t="shared" si="7"/>
        <v>95</v>
      </c>
      <c r="B101" s="1">
        <f t="shared" si="8"/>
        <v>460287.74946275394</v>
      </c>
      <c r="C101" s="1">
        <f t="shared" si="6"/>
        <v>3713.6393874120176</v>
      </c>
      <c r="D101" s="6">
        <f t="shared" si="11"/>
        <v>2493.2253095899173</v>
      </c>
      <c r="E101" s="1">
        <f t="shared" si="9"/>
        <v>1220.4140778221004</v>
      </c>
      <c r="F101" s="1">
        <f t="shared" si="10"/>
        <v>459067.33538493182</v>
      </c>
    </row>
    <row r="102" spans="1:6" x14ac:dyDescent="0.25">
      <c r="A102" s="58">
        <f t="shared" si="7"/>
        <v>96</v>
      </c>
      <c r="B102" s="1">
        <f t="shared" si="8"/>
        <v>459067.33538493182</v>
      </c>
      <c r="C102" s="1">
        <f t="shared" si="6"/>
        <v>3713.6393874120176</v>
      </c>
      <c r="D102" s="6">
        <f t="shared" si="11"/>
        <v>2486.6147333350473</v>
      </c>
      <c r="E102" s="1">
        <f t="shared" si="9"/>
        <v>1227.0246540769704</v>
      </c>
      <c r="F102" s="1">
        <f t="shared" si="10"/>
        <v>457840.31073085486</v>
      </c>
    </row>
    <row r="103" spans="1:6" x14ac:dyDescent="0.25">
      <c r="A103" s="58">
        <f t="shared" si="7"/>
        <v>97</v>
      </c>
      <c r="B103" s="1">
        <f t="shared" si="8"/>
        <v>457840.31073085486</v>
      </c>
      <c r="C103" s="1">
        <f t="shared" si="6"/>
        <v>3713.6393874120176</v>
      </c>
      <c r="D103" s="6">
        <f t="shared" si="11"/>
        <v>2479.9683497921305</v>
      </c>
      <c r="E103" s="1">
        <f t="shared" si="9"/>
        <v>1233.6710376198871</v>
      </c>
      <c r="F103" s="1">
        <f t="shared" si="10"/>
        <v>456606.63969323499</v>
      </c>
    </row>
    <row r="104" spans="1:6" x14ac:dyDescent="0.25">
      <c r="A104" s="58">
        <f t="shared" si="7"/>
        <v>98</v>
      </c>
      <c r="B104" s="1">
        <f t="shared" si="8"/>
        <v>456606.63969323499</v>
      </c>
      <c r="C104" s="1">
        <f t="shared" si="6"/>
        <v>3713.6393874120176</v>
      </c>
      <c r="D104" s="6">
        <f t="shared" si="11"/>
        <v>2473.2859650050227</v>
      </c>
      <c r="E104" s="1">
        <f t="shared" si="9"/>
        <v>1240.3534224069949</v>
      </c>
      <c r="F104" s="1">
        <f t="shared" si="10"/>
        <v>455366.28627082799</v>
      </c>
    </row>
    <row r="105" spans="1:6" x14ac:dyDescent="0.25">
      <c r="A105" s="58">
        <f t="shared" si="7"/>
        <v>99</v>
      </c>
      <c r="B105" s="1">
        <f t="shared" si="8"/>
        <v>455366.28627082799</v>
      </c>
      <c r="C105" s="1">
        <f t="shared" si="6"/>
        <v>3713.6393874120176</v>
      </c>
      <c r="D105" s="6">
        <f t="shared" si="11"/>
        <v>2466.5673839669848</v>
      </c>
      <c r="E105" s="1">
        <f t="shared" si="9"/>
        <v>1247.0720034450328</v>
      </c>
      <c r="F105" s="1">
        <f t="shared" si="10"/>
        <v>454119.21426738298</v>
      </c>
    </row>
    <row r="106" spans="1:6" x14ac:dyDescent="0.25">
      <c r="A106" s="58">
        <f t="shared" si="7"/>
        <v>100</v>
      </c>
      <c r="B106" s="1">
        <f t="shared" si="8"/>
        <v>454119.21426738298</v>
      </c>
      <c r="C106" s="1">
        <f t="shared" si="6"/>
        <v>3713.6393874120176</v>
      </c>
      <c r="D106" s="6">
        <f t="shared" si="11"/>
        <v>2459.8124106149912</v>
      </c>
      <c r="E106" s="1">
        <f t="shared" si="9"/>
        <v>1253.8269767970264</v>
      </c>
      <c r="F106" s="1">
        <f t="shared" si="10"/>
        <v>452865.38729058596</v>
      </c>
    </row>
    <row r="107" spans="1:6" x14ac:dyDescent="0.25">
      <c r="A107" s="58">
        <f t="shared" si="7"/>
        <v>101</v>
      </c>
      <c r="B107" s="1">
        <f t="shared" si="8"/>
        <v>452865.38729058596</v>
      </c>
      <c r="C107" s="1">
        <f t="shared" si="6"/>
        <v>3713.6393874120176</v>
      </c>
      <c r="D107" s="6">
        <f t="shared" si="11"/>
        <v>2453.0208478240074</v>
      </c>
      <c r="E107" s="1">
        <f t="shared" si="9"/>
        <v>1260.6185395880102</v>
      </c>
      <c r="F107" s="1">
        <f t="shared" si="10"/>
        <v>451604.76875099796</v>
      </c>
    </row>
    <row r="108" spans="1:6" x14ac:dyDescent="0.25">
      <c r="A108" s="58">
        <f t="shared" si="7"/>
        <v>102</v>
      </c>
      <c r="B108" s="1">
        <f t="shared" si="8"/>
        <v>451604.76875099796</v>
      </c>
      <c r="C108" s="1">
        <f t="shared" si="6"/>
        <v>3713.6393874120176</v>
      </c>
      <c r="D108" s="6">
        <f t="shared" si="11"/>
        <v>2446.1924974012391</v>
      </c>
      <c r="E108" s="1">
        <f t="shared" si="9"/>
        <v>1267.4468900107786</v>
      </c>
      <c r="F108" s="1">
        <f t="shared" si="10"/>
        <v>450337.32186098717</v>
      </c>
    </row>
    <row r="109" spans="1:6" x14ac:dyDescent="0.25">
      <c r="A109" s="58">
        <f t="shared" si="7"/>
        <v>103</v>
      </c>
      <c r="B109" s="1">
        <f t="shared" si="8"/>
        <v>450337.32186098717</v>
      </c>
      <c r="C109" s="1">
        <f t="shared" si="6"/>
        <v>3713.6393874120176</v>
      </c>
      <c r="D109" s="6">
        <f t="shared" si="11"/>
        <v>2439.3271600803473</v>
      </c>
      <c r="E109" s="1">
        <f t="shared" si="9"/>
        <v>1274.3122273316703</v>
      </c>
      <c r="F109" s="1">
        <f t="shared" si="10"/>
        <v>449063.00963365549</v>
      </c>
    </row>
    <row r="110" spans="1:6" x14ac:dyDescent="0.25">
      <c r="A110" s="58">
        <f t="shared" si="7"/>
        <v>104</v>
      </c>
      <c r="B110" s="1">
        <f t="shared" si="8"/>
        <v>449063.00963365549</v>
      </c>
      <c r="C110" s="1">
        <f t="shared" si="6"/>
        <v>3713.6393874120176</v>
      </c>
      <c r="D110" s="6">
        <f t="shared" si="11"/>
        <v>2432.4246355156338</v>
      </c>
      <c r="E110" s="1">
        <f t="shared" si="9"/>
        <v>1281.2147518963839</v>
      </c>
      <c r="F110" s="1">
        <f t="shared" si="10"/>
        <v>447781.7948817591</v>
      </c>
    </row>
    <row r="111" spans="1:6" x14ac:dyDescent="0.25">
      <c r="A111" s="58">
        <f t="shared" si="7"/>
        <v>105</v>
      </c>
      <c r="B111" s="1">
        <f t="shared" si="8"/>
        <v>447781.7948817591</v>
      </c>
      <c r="C111" s="1">
        <f t="shared" si="6"/>
        <v>3713.6393874120176</v>
      </c>
      <c r="D111" s="6">
        <f t="shared" si="11"/>
        <v>2425.484722276195</v>
      </c>
      <c r="E111" s="1">
        <f t="shared" si="9"/>
        <v>1288.1546651358226</v>
      </c>
      <c r="F111" s="1">
        <f t="shared" si="10"/>
        <v>446493.64021662326</v>
      </c>
    </row>
    <row r="112" spans="1:6" x14ac:dyDescent="0.25">
      <c r="A112" s="58">
        <f t="shared" si="7"/>
        <v>106</v>
      </c>
      <c r="B112" s="1">
        <f t="shared" si="8"/>
        <v>446493.64021662326</v>
      </c>
      <c r="C112" s="1">
        <f t="shared" si="6"/>
        <v>3713.6393874120176</v>
      </c>
      <c r="D112" s="6">
        <f t="shared" si="11"/>
        <v>2418.5072178400428</v>
      </c>
      <c r="E112" s="1">
        <f t="shared" si="9"/>
        <v>1295.1321695719748</v>
      </c>
      <c r="F112" s="1">
        <f t="shared" si="10"/>
        <v>445198.50804705126</v>
      </c>
    </row>
    <row r="113" spans="1:6" x14ac:dyDescent="0.25">
      <c r="A113" s="58">
        <f t="shared" si="7"/>
        <v>107</v>
      </c>
      <c r="B113" s="1">
        <f t="shared" si="8"/>
        <v>445198.50804705126</v>
      </c>
      <c r="C113" s="1">
        <f t="shared" si="6"/>
        <v>3713.6393874120176</v>
      </c>
      <c r="D113" s="6">
        <f t="shared" si="11"/>
        <v>2411.4919185881945</v>
      </c>
      <c r="E113" s="1">
        <f t="shared" si="9"/>
        <v>1302.1474688238231</v>
      </c>
      <c r="F113" s="1">
        <f t="shared" si="10"/>
        <v>443896.36057822744</v>
      </c>
    </row>
    <row r="114" spans="1:6" x14ac:dyDescent="0.25">
      <c r="A114" s="58">
        <f t="shared" si="7"/>
        <v>108</v>
      </c>
      <c r="B114" s="1">
        <f t="shared" si="8"/>
        <v>443896.36057822744</v>
      </c>
      <c r="C114" s="1">
        <f t="shared" si="6"/>
        <v>3713.6393874120176</v>
      </c>
      <c r="D114" s="6">
        <f t="shared" si="11"/>
        <v>2404.4386197987319</v>
      </c>
      <c r="E114" s="1">
        <f t="shared" si="9"/>
        <v>1309.2007676132857</v>
      </c>
      <c r="F114" s="1">
        <f t="shared" si="10"/>
        <v>442587.15981061413</v>
      </c>
    </row>
    <row r="115" spans="1:6" x14ac:dyDescent="0.25">
      <c r="A115" s="58">
        <f t="shared" si="7"/>
        <v>109</v>
      </c>
      <c r="B115" s="1">
        <f t="shared" si="8"/>
        <v>442587.15981061413</v>
      </c>
      <c r="C115" s="1">
        <f t="shared" si="6"/>
        <v>3713.6393874120176</v>
      </c>
      <c r="D115" s="6">
        <f t="shared" si="11"/>
        <v>2397.3471156408268</v>
      </c>
      <c r="E115" s="1">
        <f t="shared" si="9"/>
        <v>1316.2922717711908</v>
      </c>
      <c r="F115" s="1">
        <f t="shared" si="10"/>
        <v>441270.86753884295</v>
      </c>
    </row>
    <row r="116" spans="1:6" x14ac:dyDescent="0.25">
      <c r="A116" s="58">
        <f t="shared" si="7"/>
        <v>110</v>
      </c>
      <c r="B116" s="1">
        <f t="shared" si="8"/>
        <v>441270.86753884295</v>
      </c>
      <c r="C116" s="1">
        <f t="shared" si="6"/>
        <v>3713.6393874120176</v>
      </c>
      <c r="D116" s="6">
        <f t="shared" si="11"/>
        <v>2390.2171991687328</v>
      </c>
      <c r="E116" s="1">
        <f t="shared" si="9"/>
        <v>1323.4221882432848</v>
      </c>
      <c r="F116" s="1">
        <f t="shared" si="10"/>
        <v>439947.44535059965</v>
      </c>
    </row>
    <row r="117" spans="1:6" x14ac:dyDescent="0.25">
      <c r="A117" s="58">
        <f t="shared" si="7"/>
        <v>111</v>
      </c>
      <c r="B117" s="1">
        <f t="shared" si="8"/>
        <v>439947.44535059965</v>
      </c>
      <c r="C117" s="1">
        <f t="shared" si="6"/>
        <v>3713.6393874120176</v>
      </c>
      <c r="D117" s="6">
        <f t="shared" si="11"/>
        <v>2383.0486623157481</v>
      </c>
      <c r="E117" s="1">
        <f t="shared" si="9"/>
        <v>1330.5907250962696</v>
      </c>
      <c r="F117" s="1">
        <f t="shared" si="10"/>
        <v>438616.85462550336</v>
      </c>
    </row>
    <row r="118" spans="1:6" x14ac:dyDescent="0.25">
      <c r="A118" s="58">
        <f t="shared" si="7"/>
        <v>112</v>
      </c>
      <c r="B118" s="1">
        <f t="shared" si="8"/>
        <v>438616.85462550336</v>
      </c>
      <c r="C118" s="1">
        <f t="shared" si="6"/>
        <v>3713.6393874120176</v>
      </c>
      <c r="D118" s="6">
        <f t="shared" si="11"/>
        <v>2375.8412958881431</v>
      </c>
      <c r="E118" s="1">
        <f t="shared" si="9"/>
        <v>1337.7980915238745</v>
      </c>
      <c r="F118" s="1">
        <f t="shared" si="10"/>
        <v>437279.05653397948</v>
      </c>
    </row>
    <row r="119" spans="1:6" x14ac:dyDescent="0.25">
      <c r="A119" s="58">
        <f t="shared" si="7"/>
        <v>113</v>
      </c>
      <c r="B119" s="1">
        <f t="shared" si="8"/>
        <v>437279.05653397948</v>
      </c>
      <c r="C119" s="1">
        <f t="shared" si="6"/>
        <v>3713.6393874120176</v>
      </c>
      <c r="D119" s="6">
        <f t="shared" si="11"/>
        <v>2368.5948895590554</v>
      </c>
      <c r="E119" s="1">
        <f t="shared" si="9"/>
        <v>1345.0444978529622</v>
      </c>
      <c r="F119" s="1">
        <f t="shared" si="10"/>
        <v>435934.01203612651</v>
      </c>
    </row>
    <row r="120" spans="1:6" x14ac:dyDescent="0.25">
      <c r="A120" s="58">
        <f t="shared" si="7"/>
        <v>114</v>
      </c>
      <c r="B120" s="1">
        <f t="shared" si="8"/>
        <v>435934.01203612651</v>
      </c>
      <c r="C120" s="1">
        <f t="shared" si="6"/>
        <v>3713.6393874120176</v>
      </c>
      <c r="D120" s="6">
        <f t="shared" si="11"/>
        <v>2361.3092318623521</v>
      </c>
      <c r="E120" s="1">
        <f t="shared" si="9"/>
        <v>1352.3301555496655</v>
      </c>
      <c r="F120" s="1">
        <f t="shared" si="10"/>
        <v>434581.68188057683</v>
      </c>
    </row>
    <row r="121" spans="1:6" x14ac:dyDescent="0.25">
      <c r="A121" s="58">
        <f t="shared" si="7"/>
        <v>115</v>
      </c>
      <c r="B121" s="1">
        <f t="shared" si="8"/>
        <v>434581.68188057683</v>
      </c>
      <c r="C121" s="1">
        <f t="shared" si="6"/>
        <v>3713.6393874120176</v>
      </c>
      <c r="D121" s="6">
        <f t="shared" si="11"/>
        <v>2353.9841101864581</v>
      </c>
      <c r="E121" s="1">
        <f t="shared" si="9"/>
        <v>1359.6552772255595</v>
      </c>
      <c r="F121" s="1">
        <f t="shared" si="10"/>
        <v>433222.02660335129</v>
      </c>
    </row>
    <row r="122" spans="1:6" x14ac:dyDescent="0.25">
      <c r="A122" s="58">
        <f t="shared" si="7"/>
        <v>116</v>
      </c>
      <c r="B122" s="1">
        <f t="shared" si="8"/>
        <v>433222.02660335129</v>
      </c>
      <c r="C122" s="1">
        <f t="shared" si="6"/>
        <v>3713.6393874120176</v>
      </c>
      <c r="D122" s="6">
        <f t="shared" si="11"/>
        <v>2346.6193107681529</v>
      </c>
      <c r="E122" s="1">
        <f t="shared" si="9"/>
        <v>1367.0200766438647</v>
      </c>
      <c r="F122" s="1">
        <f t="shared" si="10"/>
        <v>431855.00652670744</v>
      </c>
    </row>
    <row r="123" spans="1:6" x14ac:dyDescent="0.25">
      <c r="A123" s="58">
        <f t="shared" si="7"/>
        <v>117</v>
      </c>
      <c r="B123" s="1">
        <f t="shared" si="8"/>
        <v>431855.00652670744</v>
      </c>
      <c r="C123" s="1">
        <f t="shared" si="6"/>
        <v>3713.6393874120176</v>
      </c>
      <c r="D123" s="6">
        <f t="shared" si="11"/>
        <v>2339.214618686332</v>
      </c>
      <c r="E123" s="1">
        <f t="shared" si="9"/>
        <v>1374.4247687256857</v>
      </c>
      <c r="F123" s="1">
        <f t="shared" si="10"/>
        <v>430480.58175798174</v>
      </c>
    </row>
    <row r="124" spans="1:6" x14ac:dyDescent="0.25">
      <c r="A124" s="58">
        <f t="shared" si="7"/>
        <v>118</v>
      </c>
      <c r="B124" s="1">
        <f t="shared" si="8"/>
        <v>430480.58175798174</v>
      </c>
      <c r="C124" s="1">
        <f t="shared" si="6"/>
        <v>3713.6393874120176</v>
      </c>
      <c r="D124" s="6">
        <f t="shared" si="11"/>
        <v>2331.7698178557343</v>
      </c>
      <c r="E124" s="1">
        <f t="shared" si="9"/>
        <v>1381.8695695562833</v>
      </c>
      <c r="F124" s="1">
        <f t="shared" si="10"/>
        <v>429098.71218842547</v>
      </c>
    </row>
    <row r="125" spans="1:6" x14ac:dyDescent="0.25">
      <c r="A125" s="58">
        <f t="shared" si="7"/>
        <v>119</v>
      </c>
      <c r="B125" s="1">
        <f t="shared" si="8"/>
        <v>429098.71218842547</v>
      </c>
      <c r="C125" s="1">
        <f t="shared" si="6"/>
        <v>3713.6393874120176</v>
      </c>
      <c r="D125" s="6">
        <f t="shared" si="11"/>
        <v>2324.2846910206381</v>
      </c>
      <c r="E125" s="1">
        <f t="shared" si="9"/>
        <v>1389.3546963913795</v>
      </c>
      <c r="F125" s="1">
        <f t="shared" si="10"/>
        <v>427709.35749203409</v>
      </c>
    </row>
    <row r="126" spans="1:6" x14ac:dyDescent="0.25">
      <c r="A126" s="58">
        <f t="shared" si="7"/>
        <v>120</v>
      </c>
      <c r="B126" s="1">
        <f t="shared" si="8"/>
        <v>427709.35749203409</v>
      </c>
      <c r="C126" s="1">
        <f t="shared" si="6"/>
        <v>3713.6393874120176</v>
      </c>
      <c r="D126" s="6">
        <f t="shared" si="11"/>
        <v>2316.7590197485179</v>
      </c>
      <c r="E126" s="1">
        <f t="shared" si="9"/>
        <v>1396.8803676634998</v>
      </c>
      <c r="F126" s="1">
        <f t="shared" si="10"/>
        <v>426312.47712437058</v>
      </c>
    </row>
    <row r="127" spans="1:6" x14ac:dyDescent="0.25">
      <c r="A127" s="58">
        <f t="shared" si="7"/>
        <v>121</v>
      </c>
      <c r="B127" s="1">
        <f t="shared" si="8"/>
        <v>426312.47712437058</v>
      </c>
      <c r="C127" s="1">
        <f t="shared" si="6"/>
        <v>3713.6393874120176</v>
      </c>
      <c r="D127" s="6">
        <f t="shared" si="11"/>
        <v>2309.1925844236739</v>
      </c>
      <c r="E127" s="1">
        <f t="shared" si="9"/>
        <v>1404.4468029883437</v>
      </c>
      <c r="F127" s="1">
        <f t="shared" si="10"/>
        <v>424908.03032138222</v>
      </c>
    </row>
    <row r="128" spans="1:6" x14ac:dyDescent="0.25">
      <c r="A128" s="58">
        <f t="shared" si="7"/>
        <v>122</v>
      </c>
      <c r="B128" s="1">
        <f t="shared" si="8"/>
        <v>424908.03032138222</v>
      </c>
      <c r="C128" s="1">
        <f t="shared" si="6"/>
        <v>3713.6393874120176</v>
      </c>
      <c r="D128" s="6">
        <f t="shared" si="11"/>
        <v>2301.5851642408206</v>
      </c>
      <c r="E128" s="1">
        <f t="shared" si="9"/>
        <v>1412.054223171197</v>
      </c>
      <c r="F128" s="1">
        <f t="shared" si="10"/>
        <v>423495.97609821102</v>
      </c>
    </row>
    <row r="129" spans="1:6" x14ac:dyDescent="0.25">
      <c r="A129" s="58">
        <f t="shared" si="7"/>
        <v>123</v>
      </c>
      <c r="B129" s="1">
        <f t="shared" si="8"/>
        <v>423495.97609821102</v>
      </c>
      <c r="C129" s="1">
        <f t="shared" si="6"/>
        <v>3713.6393874120176</v>
      </c>
      <c r="D129" s="6">
        <f t="shared" si="11"/>
        <v>2293.9365371986432</v>
      </c>
      <c r="E129" s="1">
        <f t="shared" si="9"/>
        <v>1419.7028502133744</v>
      </c>
      <c r="F129" s="1">
        <f t="shared" si="10"/>
        <v>422076.27324799763</v>
      </c>
    </row>
    <row r="130" spans="1:6" x14ac:dyDescent="0.25">
      <c r="A130" s="58">
        <f t="shared" si="7"/>
        <v>124</v>
      </c>
      <c r="B130" s="1">
        <f t="shared" si="8"/>
        <v>422076.27324799763</v>
      </c>
      <c r="C130" s="1">
        <f t="shared" si="6"/>
        <v>3713.6393874120176</v>
      </c>
      <c r="D130" s="6">
        <f t="shared" si="11"/>
        <v>2286.2464800933208</v>
      </c>
      <c r="E130" s="1">
        <f t="shared" si="9"/>
        <v>1427.3929073186969</v>
      </c>
      <c r="F130" s="1">
        <f t="shared" si="10"/>
        <v>420648.88034067891</v>
      </c>
    </row>
    <row r="131" spans="1:6" x14ac:dyDescent="0.25">
      <c r="A131" s="58">
        <f t="shared" si="7"/>
        <v>125</v>
      </c>
      <c r="B131" s="1">
        <f t="shared" si="8"/>
        <v>420648.88034067891</v>
      </c>
      <c r="C131" s="1">
        <f t="shared" si="6"/>
        <v>3713.6393874120176</v>
      </c>
      <c r="D131" s="6">
        <f t="shared" si="11"/>
        <v>2278.514768512011</v>
      </c>
      <c r="E131" s="1">
        <f t="shared" si="9"/>
        <v>1435.1246189000067</v>
      </c>
      <c r="F131" s="1">
        <f t="shared" si="10"/>
        <v>419213.7557217789</v>
      </c>
    </row>
    <row r="132" spans="1:6" x14ac:dyDescent="0.25">
      <c r="A132" s="58">
        <f t="shared" si="7"/>
        <v>126</v>
      </c>
      <c r="B132" s="1">
        <f t="shared" si="8"/>
        <v>419213.7557217789</v>
      </c>
      <c r="C132" s="1">
        <f t="shared" si="6"/>
        <v>3713.6393874120176</v>
      </c>
      <c r="D132" s="6">
        <f t="shared" si="11"/>
        <v>2270.7411768263023</v>
      </c>
      <c r="E132" s="1">
        <f t="shared" si="9"/>
        <v>1442.8982105857153</v>
      </c>
      <c r="F132" s="1">
        <f t="shared" si="10"/>
        <v>417770.8575111932</v>
      </c>
    </row>
    <row r="133" spans="1:6" x14ac:dyDescent="0.25">
      <c r="A133" s="58">
        <f t="shared" si="7"/>
        <v>127</v>
      </c>
      <c r="B133" s="1">
        <f t="shared" si="8"/>
        <v>417770.8575111932</v>
      </c>
      <c r="C133" s="1">
        <f t="shared" si="6"/>
        <v>3713.6393874120176</v>
      </c>
      <c r="D133" s="6">
        <f t="shared" si="11"/>
        <v>2262.9254781856298</v>
      </c>
      <c r="E133" s="1">
        <f t="shared" si="9"/>
        <v>1450.7139092263878</v>
      </c>
      <c r="F133" s="1">
        <f t="shared" si="10"/>
        <v>416320.14360196679</v>
      </c>
    </row>
    <row r="134" spans="1:6" x14ac:dyDescent="0.25">
      <c r="A134" s="58">
        <f t="shared" si="7"/>
        <v>128</v>
      </c>
      <c r="B134" s="1">
        <f t="shared" si="8"/>
        <v>416320.14360196679</v>
      </c>
      <c r="C134" s="1">
        <f t="shared" si="6"/>
        <v>3713.6393874120176</v>
      </c>
      <c r="D134" s="6">
        <f t="shared" si="11"/>
        <v>2255.0674445106533</v>
      </c>
      <c r="E134" s="1">
        <f t="shared" si="9"/>
        <v>1458.5719429013643</v>
      </c>
      <c r="F134" s="1">
        <f t="shared" si="10"/>
        <v>414861.57165906543</v>
      </c>
    </row>
    <row r="135" spans="1:6" x14ac:dyDescent="0.25">
      <c r="A135" s="58">
        <f t="shared" si="7"/>
        <v>129</v>
      </c>
      <c r="B135" s="1">
        <f t="shared" si="8"/>
        <v>414861.57165906543</v>
      </c>
      <c r="C135" s="1">
        <f t="shared" si="6"/>
        <v>3713.6393874120176</v>
      </c>
      <c r="D135" s="6">
        <f t="shared" si="11"/>
        <v>2247.1668464866043</v>
      </c>
      <c r="E135" s="1">
        <f t="shared" si="9"/>
        <v>1466.4725409254133</v>
      </c>
      <c r="F135" s="1">
        <f t="shared" si="10"/>
        <v>413395.09911814</v>
      </c>
    </row>
    <row r="136" spans="1:6" x14ac:dyDescent="0.25">
      <c r="A136" s="58">
        <f t="shared" si="7"/>
        <v>130</v>
      </c>
      <c r="B136" s="1">
        <f t="shared" si="8"/>
        <v>413395.09911814</v>
      </c>
      <c r="C136" s="1">
        <f t="shared" ref="C136:C199" si="12">PMT($B$3/12,$B$4,-$B$2)</f>
        <v>3713.6393874120176</v>
      </c>
      <c r="D136" s="6">
        <f t="shared" si="11"/>
        <v>2239.2234535565917</v>
      </c>
      <c r="E136" s="1">
        <f t="shared" si="9"/>
        <v>1474.4159338554259</v>
      </c>
      <c r="F136" s="1">
        <f t="shared" si="10"/>
        <v>411920.6831842846</v>
      </c>
    </row>
    <row r="137" spans="1:6" x14ac:dyDescent="0.25">
      <c r="A137" s="58">
        <f t="shared" ref="A137:A200" si="13">A136+1</f>
        <v>131</v>
      </c>
      <c r="B137" s="1">
        <f t="shared" si="8"/>
        <v>411920.6831842846</v>
      </c>
      <c r="C137" s="1">
        <f t="shared" si="12"/>
        <v>3713.6393874120176</v>
      </c>
      <c r="D137" s="6">
        <f t="shared" si="11"/>
        <v>2231.2370339148752</v>
      </c>
      <c r="E137" s="1">
        <f t="shared" si="9"/>
        <v>1482.4023534971425</v>
      </c>
      <c r="F137" s="1">
        <f t="shared" si="10"/>
        <v>410438.28083078744</v>
      </c>
    </row>
    <row r="138" spans="1:6" x14ac:dyDescent="0.25">
      <c r="A138" s="58">
        <f t="shared" si="13"/>
        <v>132</v>
      </c>
      <c r="B138" s="1">
        <f t="shared" ref="B138:B201" si="14">F137</f>
        <v>410438.28083078744</v>
      </c>
      <c r="C138" s="1">
        <f t="shared" si="12"/>
        <v>3713.6393874120176</v>
      </c>
      <c r="D138" s="6">
        <f t="shared" si="11"/>
        <v>2223.2073545000985</v>
      </c>
      <c r="E138" s="1">
        <f t="shared" ref="E138:E201" si="15">C138-D138</f>
        <v>1490.4320329119191</v>
      </c>
      <c r="F138" s="1">
        <f t="shared" ref="F138:F201" si="16">B138-E138</f>
        <v>408947.84879787551</v>
      </c>
    </row>
    <row r="139" spans="1:6" x14ac:dyDescent="0.25">
      <c r="A139" s="58">
        <f t="shared" si="13"/>
        <v>133</v>
      </c>
      <c r="B139" s="1">
        <f t="shared" si="14"/>
        <v>408947.84879787551</v>
      </c>
      <c r="C139" s="1">
        <f t="shared" si="12"/>
        <v>3713.6393874120176</v>
      </c>
      <c r="D139" s="6">
        <f t="shared" ref="D139:D202" si="17">B139*($B$3/12)</f>
        <v>2215.1341809884925</v>
      </c>
      <c r="E139" s="1">
        <f t="shared" si="15"/>
        <v>1498.5052064235251</v>
      </c>
      <c r="F139" s="1">
        <f t="shared" si="16"/>
        <v>407449.34359145199</v>
      </c>
    </row>
    <row r="140" spans="1:6" x14ac:dyDescent="0.25">
      <c r="A140" s="58">
        <f t="shared" si="13"/>
        <v>134</v>
      </c>
      <c r="B140" s="1">
        <f t="shared" si="14"/>
        <v>407449.34359145199</v>
      </c>
      <c r="C140" s="1">
        <f t="shared" si="12"/>
        <v>3713.6393874120176</v>
      </c>
      <c r="D140" s="6">
        <f t="shared" si="17"/>
        <v>2207.0172777870316</v>
      </c>
      <c r="E140" s="1">
        <f t="shared" si="15"/>
        <v>1506.622109624986</v>
      </c>
      <c r="F140" s="1">
        <f t="shared" si="16"/>
        <v>405942.72148182703</v>
      </c>
    </row>
    <row r="141" spans="1:6" x14ac:dyDescent="0.25">
      <c r="A141" s="58">
        <f t="shared" si="13"/>
        <v>135</v>
      </c>
      <c r="B141" s="1">
        <f t="shared" si="14"/>
        <v>405942.72148182703</v>
      </c>
      <c r="C141" s="1">
        <f t="shared" si="12"/>
        <v>3713.6393874120176</v>
      </c>
      <c r="D141" s="6">
        <f t="shared" si="17"/>
        <v>2198.8564080265633</v>
      </c>
      <c r="E141" s="1">
        <f t="shared" si="15"/>
        <v>1514.7829793854544</v>
      </c>
      <c r="F141" s="1">
        <f t="shared" si="16"/>
        <v>404427.93850244157</v>
      </c>
    </row>
    <row r="142" spans="1:6" x14ac:dyDescent="0.25">
      <c r="A142" s="58">
        <f t="shared" si="13"/>
        <v>136</v>
      </c>
      <c r="B142" s="1">
        <f t="shared" si="14"/>
        <v>404427.93850244157</v>
      </c>
      <c r="C142" s="1">
        <f t="shared" si="12"/>
        <v>3713.6393874120176</v>
      </c>
      <c r="D142" s="6">
        <f t="shared" si="17"/>
        <v>2190.6513335548921</v>
      </c>
      <c r="E142" s="1">
        <f t="shared" si="15"/>
        <v>1522.9880538571256</v>
      </c>
      <c r="F142" s="1">
        <f t="shared" si="16"/>
        <v>402904.95044858445</v>
      </c>
    </row>
    <row r="143" spans="1:6" x14ac:dyDescent="0.25">
      <c r="A143" s="58">
        <f t="shared" si="13"/>
        <v>137</v>
      </c>
      <c r="B143" s="1">
        <f t="shared" si="14"/>
        <v>402904.95044858445</v>
      </c>
      <c r="C143" s="1">
        <f t="shared" si="12"/>
        <v>3713.6393874120176</v>
      </c>
      <c r="D143" s="6">
        <f t="shared" si="17"/>
        <v>2182.4018149298327</v>
      </c>
      <c r="E143" s="1">
        <f t="shared" si="15"/>
        <v>1531.237572482185</v>
      </c>
      <c r="F143" s="1">
        <f t="shared" si="16"/>
        <v>401373.71287610225</v>
      </c>
    </row>
    <row r="144" spans="1:6" x14ac:dyDescent="0.25">
      <c r="A144" s="58">
        <f t="shared" si="13"/>
        <v>138</v>
      </c>
      <c r="B144" s="1">
        <f t="shared" si="14"/>
        <v>401373.71287610225</v>
      </c>
      <c r="C144" s="1">
        <f t="shared" si="12"/>
        <v>3713.6393874120176</v>
      </c>
      <c r="D144" s="6">
        <f t="shared" si="17"/>
        <v>2174.1076114122206</v>
      </c>
      <c r="E144" s="1">
        <f t="shared" si="15"/>
        <v>1539.531775999797</v>
      </c>
      <c r="F144" s="1">
        <f t="shared" si="16"/>
        <v>399834.18110010243</v>
      </c>
    </row>
    <row r="145" spans="1:6" x14ac:dyDescent="0.25">
      <c r="A145" s="58">
        <f t="shared" si="13"/>
        <v>139</v>
      </c>
      <c r="B145" s="1">
        <f t="shared" si="14"/>
        <v>399834.18110010243</v>
      </c>
      <c r="C145" s="1">
        <f t="shared" si="12"/>
        <v>3713.6393874120176</v>
      </c>
      <c r="D145" s="6">
        <f t="shared" si="17"/>
        <v>2165.7684809588882</v>
      </c>
      <c r="E145" s="1">
        <f t="shared" si="15"/>
        <v>1547.8709064531295</v>
      </c>
      <c r="F145" s="1">
        <f t="shared" si="16"/>
        <v>398286.31019364932</v>
      </c>
    </row>
    <row r="146" spans="1:6" x14ac:dyDescent="0.25">
      <c r="A146" s="58">
        <f t="shared" si="13"/>
        <v>140</v>
      </c>
      <c r="B146" s="1">
        <f t="shared" si="14"/>
        <v>398286.31019364932</v>
      </c>
      <c r="C146" s="1">
        <f t="shared" si="12"/>
        <v>3713.6393874120176</v>
      </c>
      <c r="D146" s="6">
        <f t="shared" si="17"/>
        <v>2157.3841802156007</v>
      </c>
      <c r="E146" s="1">
        <f t="shared" si="15"/>
        <v>1556.2552071964169</v>
      </c>
      <c r="F146" s="1">
        <f t="shared" si="16"/>
        <v>396730.05498645292</v>
      </c>
    </row>
    <row r="147" spans="1:6" x14ac:dyDescent="0.25">
      <c r="A147" s="58">
        <f t="shared" si="13"/>
        <v>141</v>
      </c>
      <c r="B147" s="1">
        <f t="shared" si="14"/>
        <v>396730.05498645292</v>
      </c>
      <c r="C147" s="1">
        <f t="shared" si="12"/>
        <v>3713.6393874120176</v>
      </c>
      <c r="D147" s="6">
        <f t="shared" si="17"/>
        <v>2148.9544645099536</v>
      </c>
      <c r="E147" s="1">
        <f t="shared" si="15"/>
        <v>1564.684922902064</v>
      </c>
      <c r="F147" s="1">
        <f t="shared" si="16"/>
        <v>395165.37006355083</v>
      </c>
    </row>
    <row r="148" spans="1:6" x14ac:dyDescent="0.25">
      <c r="A148" s="58">
        <f t="shared" si="13"/>
        <v>142</v>
      </c>
      <c r="B148" s="1">
        <f t="shared" si="14"/>
        <v>395165.37006355083</v>
      </c>
      <c r="C148" s="1">
        <f t="shared" si="12"/>
        <v>3713.6393874120176</v>
      </c>
      <c r="D148" s="6">
        <f t="shared" si="17"/>
        <v>2140.4790878442336</v>
      </c>
      <c r="E148" s="1">
        <f t="shared" si="15"/>
        <v>1573.160299567784</v>
      </c>
      <c r="F148" s="1">
        <f t="shared" si="16"/>
        <v>393592.20976398303</v>
      </c>
    </row>
    <row r="149" spans="1:6" x14ac:dyDescent="0.25">
      <c r="A149" s="58">
        <f t="shared" si="13"/>
        <v>143</v>
      </c>
      <c r="B149" s="1">
        <f t="shared" si="14"/>
        <v>393592.20976398303</v>
      </c>
      <c r="C149" s="1">
        <f t="shared" si="12"/>
        <v>3713.6393874120176</v>
      </c>
      <c r="D149" s="6">
        <f t="shared" si="17"/>
        <v>2131.9578028882415</v>
      </c>
      <c r="E149" s="1">
        <f t="shared" si="15"/>
        <v>1581.6815845237761</v>
      </c>
      <c r="F149" s="1">
        <f t="shared" si="16"/>
        <v>392010.52817945927</v>
      </c>
    </row>
    <row r="150" spans="1:6" x14ac:dyDescent="0.25">
      <c r="A150" s="58">
        <f t="shared" si="13"/>
        <v>144</v>
      </c>
      <c r="B150" s="1">
        <f t="shared" si="14"/>
        <v>392010.52817945927</v>
      </c>
      <c r="C150" s="1">
        <f t="shared" si="12"/>
        <v>3713.6393874120176</v>
      </c>
      <c r="D150" s="6">
        <f t="shared" si="17"/>
        <v>2123.390360972071</v>
      </c>
      <c r="E150" s="1">
        <f t="shared" si="15"/>
        <v>1590.2490264399466</v>
      </c>
      <c r="F150" s="1">
        <f t="shared" si="16"/>
        <v>390420.27915301931</v>
      </c>
    </row>
    <row r="151" spans="1:6" x14ac:dyDescent="0.25">
      <c r="A151" s="58">
        <f t="shared" si="13"/>
        <v>145</v>
      </c>
      <c r="B151" s="1">
        <f t="shared" si="14"/>
        <v>390420.27915301931</v>
      </c>
      <c r="C151" s="1">
        <f t="shared" si="12"/>
        <v>3713.6393874120176</v>
      </c>
      <c r="D151" s="6">
        <f t="shared" si="17"/>
        <v>2114.7765120788545</v>
      </c>
      <c r="E151" s="1">
        <f t="shared" si="15"/>
        <v>1598.8628753331632</v>
      </c>
      <c r="F151" s="1">
        <f t="shared" si="16"/>
        <v>388821.41627768613</v>
      </c>
    </row>
    <row r="152" spans="1:6" x14ac:dyDescent="0.25">
      <c r="A152" s="58">
        <f t="shared" si="13"/>
        <v>146</v>
      </c>
      <c r="B152" s="1">
        <f t="shared" si="14"/>
        <v>388821.41627768613</v>
      </c>
      <c r="C152" s="1">
        <f t="shared" si="12"/>
        <v>3713.6393874120176</v>
      </c>
      <c r="D152" s="6">
        <f t="shared" si="17"/>
        <v>2106.1160048374668</v>
      </c>
      <c r="E152" s="1">
        <f t="shared" si="15"/>
        <v>1607.5233825745509</v>
      </c>
      <c r="F152" s="1">
        <f t="shared" si="16"/>
        <v>387213.89289511158</v>
      </c>
    </row>
    <row r="153" spans="1:6" x14ac:dyDescent="0.25">
      <c r="A153" s="58">
        <f t="shared" si="13"/>
        <v>147</v>
      </c>
      <c r="B153" s="1">
        <f t="shared" si="14"/>
        <v>387213.89289511158</v>
      </c>
      <c r="C153" s="1">
        <f t="shared" si="12"/>
        <v>3713.6393874120176</v>
      </c>
      <c r="D153" s="6">
        <f t="shared" si="17"/>
        <v>2097.4085865151878</v>
      </c>
      <c r="E153" s="1">
        <f t="shared" si="15"/>
        <v>1616.2308008968298</v>
      </c>
      <c r="F153" s="1">
        <f t="shared" si="16"/>
        <v>385597.66209421476</v>
      </c>
    </row>
    <row r="154" spans="1:6" x14ac:dyDescent="0.25">
      <c r="A154" s="58">
        <f t="shared" si="13"/>
        <v>148</v>
      </c>
      <c r="B154" s="1">
        <f t="shared" si="14"/>
        <v>385597.66209421476</v>
      </c>
      <c r="C154" s="1">
        <f t="shared" si="12"/>
        <v>3713.6393874120176</v>
      </c>
      <c r="D154" s="6">
        <f t="shared" si="17"/>
        <v>2088.6540030103301</v>
      </c>
      <c r="E154" s="1">
        <f t="shared" si="15"/>
        <v>1624.9853844016875</v>
      </c>
      <c r="F154" s="1">
        <f t="shared" si="16"/>
        <v>383972.67670981307</v>
      </c>
    </row>
    <row r="155" spans="1:6" x14ac:dyDescent="0.25">
      <c r="A155" s="58">
        <f t="shared" si="13"/>
        <v>149</v>
      </c>
      <c r="B155" s="1">
        <f t="shared" si="14"/>
        <v>383972.67670981307</v>
      </c>
      <c r="C155" s="1">
        <f t="shared" si="12"/>
        <v>3713.6393874120176</v>
      </c>
      <c r="D155" s="6">
        <f t="shared" si="17"/>
        <v>2079.8519988448206</v>
      </c>
      <c r="E155" s="1">
        <f t="shared" si="15"/>
        <v>1633.787388567197</v>
      </c>
      <c r="F155" s="1">
        <f t="shared" si="16"/>
        <v>382338.88932124589</v>
      </c>
    </row>
    <row r="156" spans="1:6" x14ac:dyDescent="0.25">
      <c r="A156" s="58">
        <f t="shared" si="13"/>
        <v>150</v>
      </c>
      <c r="B156" s="1">
        <f t="shared" si="14"/>
        <v>382338.88932124589</v>
      </c>
      <c r="C156" s="1">
        <f t="shared" si="12"/>
        <v>3713.6393874120176</v>
      </c>
      <c r="D156" s="6">
        <f t="shared" si="17"/>
        <v>2071.0023171567486</v>
      </c>
      <c r="E156" s="1">
        <f t="shared" si="15"/>
        <v>1642.637070255269</v>
      </c>
      <c r="F156" s="1">
        <f t="shared" si="16"/>
        <v>380696.2522509906</v>
      </c>
    </row>
    <row r="157" spans="1:6" x14ac:dyDescent="0.25">
      <c r="A157" s="58">
        <f t="shared" si="13"/>
        <v>151</v>
      </c>
      <c r="B157" s="1">
        <f t="shared" si="14"/>
        <v>380696.2522509906</v>
      </c>
      <c r="C157" s="1">
        <f t="shared" si="12"/>
        <v>3713.6393874120176</v>
      </c>
      <c r="D157" s="6">
        <f t="shared" si="17"/>
        <v>2062.1046996928658</v>
      </c>
      <c r="E157" s="1">
        <f t="shared" si="15"/>
        <v>1651.5346877191519</v>
      </c>
      <c r="F157" s="1">
        <f t="shared" si="16"/>
        <v>379044.71756327146</v>
      </c>
    </row>
    <row r="158" spans="1:6" x14ac:dyDescent="0.25">
      <c r="A158" s="58">
        <f t="shared" si="13"/>
        <v>152</v>
      </c>
      <c r="B158" s="1">
        <f t="shared" si="14"/>
        <v>379044.71756327146</v>
      </c>
      <c r="C158" s="1">
        <f t="shared" si="12"/>
        <v>3713.6393874120176</v>
      </c>
      <c r="D158" s="6">
        <f t="shared" si="17"/>
        <v>2053.158886801054</v>
      </c>
      <c r="E158" s="1">
        <f t="shared" si="15"/>
        <v>1660.4805006109636</v>
      </c>
      <c r="F158" s="1">
        <f t="shared" si="16"/>
        <v>377384.23706266051</v>
      </c>
    </row>
    <row r="159" spans="1:6" x14ac:dyDescent="0.25">
      <c r="A159" s="58">
        <f t="shared" si="13"/>
        <v>153</v>
      </c>
      <c r="B159" s="1">
        <f t="shared" si="14"/>
        <v>377384.23706266051</v>
      </c>
      <c r="C159" s="1">
        <f t="shared" si="12"/>
        <v>3713.6393874120176</v>
      </c>
      <c r="D159" s="6">
        <f t="shared" si="17"/>
        <v>2044.1646174227444</v>
      </c>
      <c r="E159" s="1">
        <f t="shared" si="15"/>
        <v>1669.4747699892732</v>
      </c>
      <c r="F159" s="1">
        <f t="shared" si="16"/>
        <v>375714.76229267125</v>
      </c>
    </row>
    <row r="160" spans="1:6" x14ac:dyDescent="0.25">
      <c r="A160" s="58">
        <f t="shared" si="13"/>
        <v>154</v>
      </c>
      <c r="B160" s="1">
        <f t="shared" si="14"/>
        <v>375714.76229267125</v>
      </c>
      <c r="C160" s="1">
        <f t="shared" si="12"/>
        <v>3713.6393874120176</v>
      </c>
      <c r="D160" s="6">
        <f t="shared" si="17"/>
        <v>2035.1216290853026</v>
      </c>
      <c r="E160" s="1">
        <f t="shared" si="15"/>
        <v>1678.517758326715</v>
      </c>
      <c r="F160" s="1">
        <f t="shared" si="16"/>
        <v>374036.24453434453</v>
      </c>
    </row>
    <row r="161" spans="1:6" x14ac:dyDescent="0.25">
      <c r="A161" s="58">
        <f t="shared" si="13"/>
        <v>155</v>
      </c>
      <c r="B161" s="1">
        <f t="shared" si="14"/>
        <v>374036.24453434453</v>
      </c>
      <c r="C161" s="1">
        <f t="shared" si="12"/>
        <v>3713.6393874120176</v>
      </c>
      <c r="D161" s="6">
        <f t="shared" si="17"/>
        <v>2026.0296578943662</v>
      </c>
      <c r="E161" s="1">
        <f t="shared" si="15"/>
        <v>1687.6097295176514</v>
      </c>
      <c r="F161" s="1">
        <f t="shared" si="16"/>
        <v>372348.63480482687</v>
      </c>
    </row>
    <row r="162" spans="1:6" x14ac:dyDescent="0.25">
      <c r="A162" s="58">
        <f t="shared" si="13"/>
        <v>156</v>
      </c>
      <c r="B162" s="1">
        <f t="shared" si="14"/>
        <v>372348.63480482687</v>
      </c>
      <c r="C162" s="1">
        <f t="shared" si="12"/>
        <v>3713.6393874120176</v>
      </c>
      <c r="D162" s="6">
        <f t="shared" si="17"/>
        <v>2016.8884385261456</v>
      </c>
      <c r="E162" s="1">
        <f t="shared" si="15"/>
        <v>1696.750948885872</v>
      </c>
      <c r="F162" s="1">
        <f t="shared" si="16"/>
        <v>370651.88385594101</v>
      </c>
    </row>
    <row r="163" spans="1:6" x14ac:dyDescent="0.25">
      <c r="A163" s="58">
        <f t="shared" si="13"/>
        <v>157</v>
      </c>
      <c r="B163" s="1">
        <f t="shared" si="14"/>
        <v>370651.88385594101</v>
      </c>
      <c r="C163" s="1">
        <f t="shared" si="12"/>
        <v>3713.6393874120176</v>
      </c>
      <c r="D163" s="6">
        <f t="shared" si="17"/>
        <v>2007.6977042196804</v>
      </c>
      <c r="E163" s="1">
        <f t="shared" si="15"/>
        <v>1705.9416831923372</v>
      </c>
      <c r="F163" s="1">
        <f t="shared" si="16"/>
        <v>368945.94217274868</v>
      </c>
    </row>
    <row r="164" spans="1:6" x14ac:dyDescent="0.25">
      <c r="A164" s="58">
        <f t="shared" si="13"/>
        <v>158</v>
      </c>
      <c r="B164" s="1">
        <f t="shared" si="14"/>
        <v>368945.94217274868</v>
      </c>
      <c r="C164" s="1">
        <f t="shared" si="12"/>
        <v>3713.6393874120176</v>
      </c>
      <c r="D164" s="6">
        <f t="shared" si="17"/>
        <v>1998.4571867690554</v>
      </c>
      <c r="E164" s="1">
        <f t="shared" si="15"/>
        <v>1715.1822006429622</v>
      </c>
      <c r="F164" s="1">
        <f t="shared" si="16"/>
        <v>367230.75997210573</v>
      </c>
    </row>
    <row r="165" spans="1:6" x14ac:dyDescent="0.25">
      <c r="A165" s="58">
        <f t="shared" si="13"/>
        <v>159</v>
      </c>
      <c r="B165" s="1">
        <f t="shared" si="14"/>
        <v>367230.75997210573</v>
      </c>
      <c r="C165" s="1">
        <f t="shared" si="12"/>
        <v>3713.6393874120176</v>
      </c>
      <c r="D165" s="6">
        <f t="shared" si="17"/>
        <v>1989.1666165155727</v>
      </c>
      <c r="E165" s="1">
        <f t="shared" si="15"/>
        <v>1724.4727708964449</v>
      </c>
      <c r="F165" s="1">
        <f t="shared" si="16"/>
        <v>365506.28720120928</v>
      </c>
    </row>
    <row r="166" spans="1:6" x14ac:dyDescent="0.25">
      <c r="A166" s="58">
        <f t="shared" si="13"/>
        <v>160</v>
      </c>
      <c r="B166" s="1">
        <f t="shared" si="14"/>
        <v>365506.28720120928</v>
      </c>
      <c r="C166" s="1">
        <f t="shared" si="12"/>
        <v>3713.6393874120176</v>
      </c>
      <c r="D166" s="6">
        <f t="shared" si="17"/>
        <v>1979.8257223398837</v>
      </c>
      <c r="E166" s="1">
        <f t="shared" si="15"/>
        <v>1733.813665072134</v>
      </c>
      <c r="F166" s="1">
        <f t="shared" si="16"/>
        <v>363772.47353613714</v>
      </c>
    </row>
    <row r="167" spans="1:6" x14ac:dyDescent="0.25">
      <c r="A167" s="58">
        <f t="shared" si="13"/>
        <v>161</v>
      </c>
      <c r="B167" s="1">
        <f t="shared" si="14"/>
        <v>363772.47353613714</v>
      </c>
      <c r="C167" s="1">
        <f t="shared" si="12"/>
        <v>3713.6393874120176</v>
      </c>
      <c r="D167" s="6">
        <f t="shared" si="17"/>
        <v>1970.4342316540763</v>
      </c>
      <c r="E167" s="1">
        <f t="shared" si="15"/>
        <v>1743.2051557579414</v>
      </c>
      <c r="F167" s="1">
        <f t="shared" si="16"/>
        <v>362029.26838037919</v>
      </c>
    </row>
    <row r="168" spans="1:6" x14ac:dyDescent="0.25">
      <c r="A168" s="58">
        <f t="shared" si="13"/>
        <v>162</v>
      </c>
      <c r="B168" s="1">
        <f t="shared" si="14"/>
        <v>362029.26838037919</v>
      </c>
      <c r="C168" s="1">
        <f t="shared" si="12"/>
        <v>3713.6393874120176</v>
      </c>
      <c r="D168" s="6">
        <f t="shared" si="17"/>
        <v>1960.9918703937208</v>
      </c>
      <c r="E168" s="1">
        <f t="shared" si="15"/>
        <v>1752.6475170182969</v>
      </c>
      <c r="F168" s="1">
        <f t="shared" si="16"/>
        <v>360276.62086336088</v>
      </c>
    </row>
    <row r="169" spans="1:6" x14ac:dyDescent="0.25">
      <c r="A169" s="58">
        <f t="shared" si="13"/>
        <v>163</v>
      </c>
      <c r="B169" s="1">
        <f t="shared" si="14"/>
        <v>360276.62086336088</v>
      </c>
      <c r="C169" s="1">
        <f t="shared" si="12"/>
        <v>3713.6393874120176</v>
      </c>
      <c r="D169" s="6">
        <f t="shared" si="17"/>
        <v>1951.4983630098716</v>
      </c>
      <c r="E169" s="1">
        <f t="shared" si="15"/>
        <v>1762.1410244021461</v>
      </c>
      <c r="F169" s="1">
        <f t="shared" si="16"/>
        <v>358514.47983895871</v>
      </c>
    </row>
    <row r="170" spans="1:6" x14ac:dyDescent="0.25">
      <c r="A170" s="58">
        <f t="shared" si="13"/>
        <v>164</v>
      </c>
      <c r="B170" s="1">
        <f t="shared" si="14"/>
        <v>358514.47983895871</v>
      </c>
      <c r="C170" s="1">
        <f t="shared" si="12"/>
        <v>3713.6393874120176</v>
      </c>
      <c r="D170" s="6">
        <f t="shared" si="17"/>
        <v>1941.9534324610263</v>
      </c>
      <c r="E170" s="1">
        <f t="shared" si="15"/>
        <v>1771.6859549509913</v>
      </c>
      <c r="F170" s="1">
        <f t="shared" si="16"/>
        <v>356742.79388400773</v>
      </c>
    </row>
    <row r="171" spans="1:6" x14ac:dyDescent="0.25">
      <c r="A171" s="58">
        <f t="shared" si="13"/>
        <v>165</v>
      </c>
      <c r="B171" s="1">
        <f t="shared" si="14"/>
        <v>356742.79388400773</v>
      </c>
      <c r="C171" s="1">
        <f t="shared" si="12"/>
        <v>3713.6393874120176</v>
      </c>
      <c r="D171" s="6">
        <f t="shared" si="17"/>
        <v>1932.356800205042</v>
      </c>
      <c r="E171" s="1">
        <f t="shared" si="15"/>
        <v>1781.2825872069757</v>
      </c>
      <c r="F171" s="1">
        <f t="shared" si="16"/>
        <v>354961.51129680075</v>
      </c>
    </row>
    <row r="172" spans="1:6" x14ac:dyDescent="0.25">
      <c r="A172" s="58">
        <f t="shared" si="13"/>
        <v>166</v>
      </c>
      <c r="B172" s="1">
        <f t="shared" si="14"/>
        <v>354961.51129680075</v>
      </c>
      <c r="C172" s="1">
        <f t="shared" si="12"/>
        <v>3713.6393874120176</v>
      </c>
      <c r="D172" s="6">
        <f t="shared" si="17"/>
        <v>1922.7081861910042</v>
      </c>
      <c r="E172" s="1">
        <f t="shared" si="15"/>
        <v>1790.9312012210135</v>
      </c>
      <c r="F172" s="1">
        <f t="shared" si="16"/>
        <v>353170.58009557973</v>
      </c>
    </row>
    <row r="173" spans="1:6" x14ac:dyDescent="0.25">
      <c r="A173" s="58">
        <f t="shared" si="13"/>
        <v>167</v>
      </c>
      <c r="B173" s="1">
        <f t="shared" si="14"/>
        <v>353170.58009557973</v>
      </c>
      <c r="C173" s="1">
        <f t="shared" si="12"/>
        <v>3713.6393874120176</v>
      </c>
      <c r="D173" s="6">
        <f t="shared" si="17"/>
        <v>1913.0073088510569</v>
      </c>
      <c r="E173" s="1">
        <f t="shared" si="15"/>
        <v>1800.6320785609607</v>
      </c>
      <c r="F173" s="1">
        <f t="shared" si="16"/>
        <v>351369.94801701879</v>
      </c>
    </row>
    <row r="174" spans="1:6" x14ac:dyDescent="0.25">
      <c r="A174" s="58">
        <f t="shared" si="13"/>
        <v>168</v>
      </c>
      <c r="B174" s="1">
        <f t="shared" si="14"/>
        <v>351369.94801701879</v>
      </c>
      <c r="C174" s="1">
        <f t="shared" si="12"/>
        <v>3713.6393874120176</v>
      </c>
      <c r="D174" s="6">
        <f t="shared" si="17"/>
        <v>1903.2538850921851</v>
      </c>
      <c r="E174" s="1">
        <f t="shared" si="15"/>
        <v>1810.3855023198325</v>
      </c>
      <c r="F174" s="1">
        <f t="shared" si="16"/>
        <v>349559.56251469895</v>
      </c>
    </row>
    <row r="175" spans="1:6" x14ac:dyDescent="0.25">
      <c r="A175" s="58">
        <f t="shared" si="13"/>
        <v>169</v>
      </c>
      <c r="B175" s="1">
        <f t="shared" si="14"/>
        <v>349559.56251469895</v>
      </c>
      <c r="C175" s="1">
        <f t="shared" si="12"/>
        <v>3713.6393874120176</v>
      </c>
      <c r="D175" s="6">
        <f t="shared" si="17"/>
        <v>1893.4476302879527</v>
      </c>
      <c r="E175" s="1">
        <f t="shared" si="15"/>
        <v>1820.1917571240649</v>
      </c>
      <c r="F175" s="1">
        <f t="shared" si="16"/>
        <v>347739.37075757486</v>
      </c>
    </row>
    <row r="176" spans="1:6" x14ac:dyDescent="0.25">
      <c r="A176" s="58">
        <f t="shared" si="13"/>
        <v>170</v>
      </c>
      <c r="B176" s="1">
        <f t="shared" si="14"/>
        <v>347739.37075757486</v>
      </c>
      <c r="C176" s="1">
        <f t="shared" si="12"/>
        <v>3713.6393874120176</v>
      </c>
      <c r="D176" s="6">
        <f t="shared" si="17"/>
        <v>1883.5882582701972</v>
      </c>
      <c r="E176" s="1">
        <f t="shared" si="15"/>
        <v>1830.0511291418204</v>
      </c>
      <c r="F176" s="1">
        <f t="shared" si="16"/>
        <v>345909.31962843303</v>
      </c>
    </row>
    <row r="177" spans="1:6" x14ac:dyDescent="0.25">
      <c r="A177" s="58">
        <f t="shared" si="13"/>
        <v>171</v>
      </c>
      <c r="B177" s="1">
        <f t="shared" si="14"/>
        <v>345909.31962843303</v>
      </c>
      <c r="C177" s="1">
        <f t="shared" si="12"/>
        <v>3713.6393874120176</v>
      </c>
      <c r="D177" s="6">
        <f t="shared" si="17"/>
        <v>1873.675481320679</v>
      </c>
      <c r="E177" s="1">
        <f t="shared" si="15"/>
        <v>1839.9639060913387</v>
      </c>
      <c r="F177" s="1">
        <f t="shared" si="16"/>
        <v>344069.35572234169</v>
      </c>
    </row>
    <row r="178" spans="1:6" x14ac:dyDescent="0.25">
      <c r="A178" s="58">
        <f t="shared" si="13"/>
        <v>172</v>
      </c>
      <c r="B178" s="1">
        <f t="shared" si="14"/>
        <v>344069.35572234169</v>
      </c>
      <c r="C178" s="1">
        <f t="shared" si="12"/>
        <v>3713.6393874120176</v>
      </c>
      <c r="D178" s="6">
        <f t="shared" si="17"/>
        <v>1863.7090101626843</v>
      </c>
      <c r="E178" s="1">
        <f t="shared" si="15"/>
        <v>1849.9303772493333</v>
      </c>
      <c r="F178" s="1">
        <f t="shared" si="16"/>
        <v>342219.42534509237</v>
      </c>
    </row>
    <row r="179" spans="1:6" x14ac:dyDescent="0.25">
      <c r="A179" s="58">
        <f t="shared" si="13"/>
        <v>173</v>
      </c>
      <c r="B179" s="1">
        <f t="shared" si="14"/>
        <v>342219.42534509237</v>
      </c>
      <c r="C179" s="1">
        <f t="shared" si="12"/>
        <v>3713.6393874120176</v>
      </c>
      <c r="D179" s="6">
        <f t="shared" si="17"/>
        <v>1853.6885539525838</v>
      </c>
      <c r="E179" s="1">
        <f t="shared" si="15"/>
        <v>1859.9508334594339</v>
      </c>
      <c r="F179" s="1">
        <f t="shared" si="16"/>
        <v>340359.47451163293</v>
      </c>
    </row>
    <row r="180" spans="1:6" x14ac:dyDescent="0.25">
      <c r="A180" s="58">
        <f t="shared" si="13"/>
        <v>174</v>
      </c>
      <c r="B180" s="1">
        <f t="shared" si="14"/>
        <v>340359.47451163293</v>
      </c>
      <c r="C180" s="1">
        <f t="shared" si="12"/>
        <v>3713.6393874120176</v>
      </c>
      <c r="D180" s="6">
        <f t="shared" si="17"/>
        <v>1843.613820271345</v>
      </c>
      <c r="E180" s="1">
        <f t="shared" si="15"/>
        <v>1870.0255671406726</v>
      </c>
      <c r="F180" s="1">
        <f t="shared" si="16"/>
        <v>338489.44894449227</v>
      </c>
    </row>
    <row r="181" spans="1:6" x14ac:dyDescent="0.25">
      <c r="A181" s="58">
        <f t="shared" si="13"/>
        <v>175</v>
      </c>
      <c r="B181" s="1">
        <f t="shared" si="14"/>
        <v>338489.44894449227</v>
      </c>
      <c r="C181" s="1">
        <f t="shared" si="12"/>
        <v>3713.6393874120176</v>
      </c>
      <c r="D181" s="6">
        <f t="shared" si="17"/>
        <v>1833.4845151159998</v>
      </c>
      <c r="E181" s="1">
        <f t="shared" si="15"/>
        <v>1880.1548722960179</v>
      </c>
      <c r="F181" s="1">
        <f t="shared" si="16"/>
        <v>336609.29407219624</v>
      </c>
    </row>
    <row r="182" spans="1:6" x14ac:dyDescent="0.25">
      <c r="A182" s="58">
        <f t="shared" si="13"/>
        <v>176</v>
      </c>
      <c r="B182" s="1">
        <f t="shared" si="14"/>
        <v>336609.29407219624</v>
      </c>
      <c r="C182" s="1">
        <f t="shared" si="12"/>
        <v>3713.6393874120176</v>
      </c>
      <c r="D182" s="6">
        <f t="shared" si="17"/>
        <v>1823.3003428910631</v>
      </c>
      <c r="E182" s="1">
        <f t="shared" si="15"/>
        <v>1890.3390445209545</v>
      </c>
      <c r="F182" s="1">
        <f t="shared" si="16"/>
        <v>334718.95502767526</v>
      </c>
    </row>
    <row r="183" spans="1:6" x14ac:dyDescent="0.25">
      <c r="A183" s="58">
        <f t="shared" si="13"/>
        <v>177</v>
      </c>
      <c r="B183" s="1">
        <f t="shared" si="14"/>
        <v>334718.95502767526</v>
      </c>
      <c r="C183" s="1">
        <f t="shared" si="12"/>
        <v>3713.6393874120176</v>
      </c>
      <c r="D183" s="6">
        <f t="shared" si="17"/>
        <v>1813.0610063999077</v>
      </c>
      <c r="E183" s="1">
        <f t="shared" si="15"/>
        <v>1900.57838101211</v>
      </c>
      <c r="F183" s="1">
        <f t="shared" si="16"/>
        <v>332818.37664666312</v>
      </c>
    </row>
    <row r="184" spans="1:6" x14ac:dyDescent="0.25">
      <c r="A184" s="58">
        <f t="shared" si="13"/>
        <v>178</v>
      </c>
      <c r="B184" s="1">
        <f t="shared" si="14"/>
        <v>332818.37664666312</v>
      </c>
      <c r="C184" s="1">
        <f t="shared" si="12"/>
        <v>3713.6393874120176</v>
      </c>
      <c r="D184" s="6">
        <f t="shared" si="17"/>
        <v>1802.7662068360919</v>
      </c>
      <c r="E184" s="1">
        <f t="shared" si="15"/>
        <v>1910.8731805759257</v>
      </c>
      <c r="F184" s="1">
        <f t="shared" si="16"/>
        <v>330907.50346608722</v>
      </c>
    </row>
    <row r="185" spans="1:6" x14ac:dyDescent="0.25">
      <c r="A185" s="58">
        <f t="shared" si="13"/>
        <v>179</v>
      </c>
      <c r="B185" s="1">
        <f t="shared" si="14"/>
        <v>330907.50346608722</v>
      </c>
      <c r="C185" s="1">
        <f t="shared" si="12"/>
        <v>3713.6393874120176</v>
      </c>
      <c r="D185" s="6">
        <f t="shared" si="17"/>
        <v>1792.4156437746392</v>
      </c>
      <c r="E185" s="1">
        <f t="shared" si="15"/>
        <v>1921.2237436373784</v>
      </c>
      <c r="F185" s="1">
        <f t="shared" si="16"/>
        <v>328986.27972244984</v>
      </c>
    </row>
    <row r="186" spans="1:6" x14ac:dyDescent="0.25">
      <c r="A186" s="58">
        <f t="shared" si="13"/>
        <v>180</v>
      </c>
      <c r="B186" s="1">
        <f t="shared" si="14"/>
        <v>328986.27972244984</v>
      </c>
      <c r="C186" s="1">
        <f t="shared" si="12"/>
        <v>3713.6393874120176</v>
      </c>
      <c r="D186" s="6">
        <f t="shared" si="17"/>
        <v>1782.0090151632701</v>
      </c>
      <c r="E186" s="1">
        <f t="shared" si="15"/>
        <v>1931.6303722487476</v>
      </c>
      <c r="F186" s="1">
        <f t="shared" si="16"/>
        <v>327054.64935020107</v>
      </c>
    </row>
    <row r="187" spans="1:6" x14ac:dyDescent="0.25">
      <c r="A187" s="58">
        <f t="shared" si="13"/>
        <v>181</v>
      </c>
      <c r="B187" s="1">
        <f t="shared" si="14"/>
        <v>327054.64935020107</v>
      </c>
      <c r="C187" s="1">
        <f t="shared" si="12"/>
        <v>3713.6393874120176</v>
      </c>
      <c r="D187" s="6">
        <f t="shared" si="17"/>
        <v>1771.5460173135891</v>
      </c>
      <c r="E187" s="1">
        <f t="shared" si="15"/>
        <v>1942.0933700984285</v>
      </c>
      <c r="F187" s="1">
        <f t="shared" si="16"/>
        <v>325112.55598010262</v>
      </c>
    </row>
    <row r="188" spans="1:6" x14ac:dyDescent="0.25">
      <c r="A188" s="58">
        <f t="shared" si="13"/>
        <v>182</v>
      </c>
      <c r="B188" s="1">
        <f t="shared" si="14"/>
        <v>325112.55598010262</v>
      </c>
      <c r="C188" s="1">
        <f t="shared" si="12"/>
        <v>3713.6393874120176</v>
      </c>
      <c r="D188" s="6">
        <f t="shared" si="17"/>
        <v>1761.0263448922226</v>
      </c>
      <c r="E188" s="1">
        <f t="shared" si="15"/>
        <v>1952.613042519795</v>
      </c>
      <c r="F188" s="1">
        <f t="shared" si="16"/>
        <v>323159.94293758285</v>
      </c>
    </row>
    <row r="189" spans="1:6" x14ac:dyDescent="0.25">
      <c r="A189" s="58">
        <f t="shared" si="13"/>
        <v>183</v>
      </c>
      <c r="B189" s="1">
        <f t="shared" si="14"/>
        <v>323159.94293758285</v>
      </c>
      <c r="C189" s="1">
        <f t="shared" si="12"/>
        <v>3713.6393874120176</v>
      </c>
      <c r="D189" s="6">
        <f t="shared" si="17"/>
        <v>1750.4496909119071</v>
      </c>
      <c r="E189" s="1">
        <f t="shared" si="15"/>
        <v>1963.1896965001106</v>
      </c>
      <c r="F189" s="1">
        <f t="shared" si="16"/>
        <v>321196.75324108271</v>
      </c>
    </row>
    <row r="190" spans="1:6" x14ac:dyDescent="0.25">
      <c r="A190" s="58">
        <f t="shared" si="13"/>
        <v>184</v>
      </c>
      <c r="B190" s="1">
        <f t="shared" si="14"/>
        <v>321196.75324108271</v>
      </c>
      <c r="C190" s="1">
        <f t="shared" si="12"/>
        <v>3713.6393874120176</v>
      </c>
      <c r="D190" s="6">
        <f t="shared" si="17"/>
        <v>1739.8157467225315</v>
      </c>
      <c r="E190" s="1">
        <f t="shared" si="15"/>
        <v>1973.8236406894862</v>
      </c>
      <c r="F190" s="1">
        <f t="shared" si="16"/>
        <v>319222.92960039322</v>
      </c>
    </row>
    <row r="191" spans="1:6" x14ac:dyDescent="0.25">
      <c r="A191" s="58">
        <f t="shared" si="13"/>
        <v>185</v>
      </c>
      <c r="B191" s="1">
        <f t="shared" si="14"/>
        <v>319222.92960039322</v>
      </c>
      <c r="C191" s="1">
        <f t="shared" si="12"/>
        <v>3713.6393874120176</v>
      </c>
      <c r="D191" s="6">
        <f t="shared" si="17"/>
        <v>1729.12420200213</v>
      </c>
      <c r="E191" s="1">
        <f t="shared" si="15"/>
        <v>1984.5151854098876</v>
      </c>
      <c r="F191" s="1">
        <f t="shared" si="16"/>
        <v>317238.41441498336</v>
      </c>
    </row>
    <row r="192" spans="1:6" x14ac:dyDescent="0.25">
      <c r="A192" s="58">
        <f t="shared" si="13"/>
        <v>186</v>
      </c>
      <c r="B192" s="1">
        <f t="shared" si="14"/>
        <v>317238.41441498336</v>
      </c>
      <c r="C192" s="1">
        <f t="shared" si="12"/>
        <v>3713.6393874120176</v>
      </c>
      <c r="D192" s="6">
        <f t="shared" si="17"/>
        <v>1718.3747447478265</v>
      </c>
      <c r="E192" s="1">
        <f t="shared" si="15"/>
        <v>1995.2646426641911</v>
      </c>
      <c r="F192" s="1">
        <f t="shared" si="16"/>
        <v>315243.14977231919</v>
      </c>
    </row>
    <row r="193" spans="1:6" x14ac:dyDescent="0.25">
      <c r="A193" s="58">
        <f t="shared" si="13"/>
        <v>187</v>
      </c>
      <c r="B193" s="1">
        <f t="shared" si="14"/>
        <v>315243.14977231919</v>
      </c>
      <c r="C193" s="1">
        <f t="shared" si="12"/>
        <v>3713.6393874120176</v>
      </c>
      <c r="D193" s="6">
        <f t="shared" si="17"/>
        <v>1707.5670612667291</v>
      </c>
      <c r="E193" s="1">
        <f t="shared" si="15"/>
        <v>2006.0723261452886</v>
      </c>
      <c r="F193" s="1">
        <f t="shared" si="16"/>
        <v>313237.07744617388</v>
      </c>
    </row>
    <row r="194" spans="1:6" x14ac:dyDescent="0.25">
      <c r="A194" s="58">
        <f t="shared" si="13"/>
        <v>188</v>
      </c>
      <c r="B194" s="1">
        <f t="shared" si="14"/>
        <v>313237.07744617388</v>
      </c>
      <c r="C194" s="1">
        <f t="shared" si="12"/>
        <v>3713.6393874120176</v>
      </c>
      <c r="D194" s="6">
        <f t="shared" si="17"/>
        <v>1696.7008361667752</v>
      </c>
      <c r="E194" s="1">
        <f t="shared" si="15"/>
        <v>2016.9385512452425</v>
      </c>
      <c r="F194" s="1">
        <f t="shared" si="16"/>
        <v>311220.13889492862</v>
      </c>
    </row>
    <row r="195" spans="1:6" x14ac:dyDescent="0.25">
      <c r="A195" s="58">
        <f t="shared" si="13"/>
        <v>189</v>
      </c>
      <c r="B195" s="1">
        <f t="shared" si="14"/>
        <v>311220.13889492862</v>
      </c>
      <c r="C195" s="1">
        <f t="shared" si="12"/>
        <v>3713.6393874120176</v>
      </c>
      <c r="D195" s="6">
        <f t="shared" si="17"/>
        <v>1685.77575234753</v>
      </c>
      <c r="E195" s="1">
        <f t="shared" si="15"/>
        <v>2027.8636350644877</v>
      </c>
      <c r="F195" s="1">
        <f t="shared" si="16"/>
        <v>309192.27525986411</v>
      </c>
    </row>
    <row r="196" spans="1:6" x14ac:dyDescent="0.25">
      <c r="A196" s="58">
        <f t="shared" si="13"/>
        <v>190</v>
      </c>
      <c r="B196" s="1">
        <f t="shared" si="14"/>
        <v>309192.27525986411</v>
      </c>
      <c r="C196" s="1">
        <f t="shared" si="12"/>
        <v>3713.6393874120176</v>
      </c>
      <c r="D196" s="6">
        <f t="shared" si="17"/>
        <v>1674.7914909909307</v>
      </c>
      <c r="E196" s="1">
        <f t="shared" si="15"/>
        <v>2038.8478964210869</v>
      </c>
      <c r="F196" s="1">
        <f t="shared" si="16"/>
        <v>307153.42736344301</v>
      </c>
    </row>
    <row r="197" spans="1:6" x14ac:dyDescent="0.25">
      <c r="A197" s="58">
        <f t="shared" si="13"/>
        <v>191</v>
      </c>
      <c r="B197" s="1">
        <f t="shared" si="14"/>
        <v>307153.42736344301</v>
      </c>
      <c r="C197" s="1">
        <f t="shared" si="12"/>
        <v>3713.6393874120176</v>
      </c>
      <c r="D197" s="6">
        <f t="shared" si="17"/>
        <v>1663.747731551983</v>
      </c>
      <c r="E197" s="1">
        <f t="shared" si="15"/>
        <v>2049.8916558600349</v>
      </c>
      <c r="F197" s="1">
        <f t="shared" si="16"/>
        <v>305103.53570758295</v>
      </c>
    </row>
    <row r="198" spans="1:6" x14ac:dyDescent="0.25">
      <c r="A198" s="58">
        <f t="shared" si="13"/>
        <v>192</v>
      </c>
      <c r="B198" s="1">
        <f t="shared" si="14"/>
        <v>305103.53570758295</v>
      </c>
      <c r="C198" s="1">
        <f t="shared" si="12"/>
        <v>3713.6393874120176</v>
      </c>
      <c r="D198" s="6">
        <f t="shared" si="17"/>
        <v>1652.6441517494077</v>
      </c>
      <c r="E198" s="1">
        <f t="shared" si="15"/>
        <v>2060.99523566261</v>
      </c>
      <c r="F198" s="1">
        <f t="shared" si="16"/>
        <v>303042.54047192034</v>
      </c>
    </row>
    <row r="199" spans="1:6" x14ac:dyDescent="0.25">
      <c r="A199" s="58">
        <f t="shared" si="13"/>
        <v>193</v>
      </c>
      <c r="B199" s="1">
        <f t="shared" si="14"/>
        <v>303042.54047192034</v>
      </c>
      <c r="C199" s="1">
        <f t="shared" si="12"/>
        <v>3713.6393874120176</v>
      </c>
      <c r="D199" s="6">
        <f t="shared" si="17"/>
        <v>1641.4804275562351</v>
      </c>
      <c r="E199" s="1">
        <f t="shared" si="15"/>
        <v>2072.1589598557825</v>
      </c>
      <c r="F199" s="1">
        <f t="shared" si="16"/>
        <v>300970.38151206454</v>
      </c>
    </row>
    <row r="200" spans="1:6" x14ac:dyDescent="0.25">
      <c r="A200" s="58">
        <f t="shared" si="13"/>
        <v>194</v>
      </c>
      <c r="B200" s="1">
        <f t="shared" si="14"/>
        <v>300970.38151206454</v>
      </c>
      <c r="C200" s="1">
        <f t="shared" ref="C200:C263" si="18">PMT($B$3/12,$B$4,-$B$2)</f>
        <v>3713.6393874120176</v>
      </c>
      <c r="D200" s="6">
        <f t="shared" si="17"/>
        <v>1630.2562331903496</v>
      </c>
      <c r="E200" s="1">
        <f t="shared" si="15"/>
        <v>2083.3831542216681</v>
      </c>
      <c r="F200" s="1">
        <f t="shared" si="16"/>
        <v>298886.99835784285</v>
      </c>
    </row>
    <row r="201" spans="1:6" x14ac:dyDescent="0.25">
      <c r="A201" s="58">
        <f t="shared" ref="A201:A264" si="19">A200+1</f>
        <v>195</v>
      </c>
      <c r="B201" s="1">
        <f t="shared" si="14"/>
        <v>298886.99835784285</v>
      </c>
      <c r="C201" s="1">
        <f t="shared" si="18"/>
        <v>3713.6393874120176</v>
      </c>
      <c r="D201" s="6">
        <f t="shared" si="17"/>
        <v>1618.9712411049823</v>
      </c>
      <c r="E201" s="1">
        <f t="shared" si="15"/>
        <v>2094.6681463070354</v>
      </c>
      <c r="F201" s="1">
        <f t="shared" si="16"/>
        <v>296792.33021153579</v>
      </c>
    </row>
    <row r="202" spans="1:6" x14ac:dyDescent="0.25">
      <c r="A202" s="58">
        <f t="shared" si="19"/>
        <v>196</v>
      </c>
      <c r="B202" s="1">
        <f t="shared" ref="B202:B265" si="20">F201</f>
        <v>296792.33021153579</v>
      </c>
      <c r="C202" s="1">
        <f t="shared" si="18"/>
        <v>3713.6393874120176</v>
      </c>
      <c r="D202" s="6">
        <f t="shared" si="17"/>
        <v>1607.6251219791523</v>
      </c>
      <c r="E202" s="1">
        <f t="shared" ref="E202:E265" si="21">C202-D202</f>
        <v>2106.0142654328656</v>
      </c>
      <c r="F202" s="1">
        <f t="shared" ref="F202:F265" si="22">B202-E202</f>
        <v>294686.31594610296</v>
      </c>
    </row>
    <row r="203" spans="1:6" x14ac:dyDescent="0.25">
      <c r="A203" s="58">
        <f t="shared" si="19"/>
        <v>197</v>
      </c>
      <c r="B203" s="1">
        <f t="shared" si="20"/>
        <v>294686.31594610296</v>
      </c>
      <c r="C203" s="1">
        <f t="shared" si="18"/>
        <v>3713.6393874120176</v>
      </c>
      <c r="D203" s="6">
        <f t="shared" ref="D203:D266" si="23">B203*($B$3/12)</f>
        <v>1596.2175447080576</v>
      </c>
      <c r="E203" s="1">
        <f t="shared" si="21"/>
        <v>2117.42184270396</v>
      </c>
      <c r="F203" s="1">
        <f t="shared" si="22"/>
        <v>292568.89410339901</v>
      </c>
    </row>
    <row r="204" spans="1:6" x14ac:dyDescent="0.25">
      <c r="A204" s="58">
        <f t="shared" si="19"/>
        <v>198</v>
      </c>
      <c r="B204" s="1">
        <f t="shared" si="20"/>
        <v>292568.89410339901</v>
      </c>
      <c r="C204" s="1">
        <f t="shared" si="18"/>
        <v>3713.6393874120176</v>
      </c>
      <c r="D204" s="6">
        <f t="shared" si="23"/>
        <v>1584.7481763934113</v>
      </c>
      <c r="E204" s="1">
        <f t="shared" si="21"/>
        <v>2128.8912110186066</v>
      </c>
      <c r="F204" s="1">
        <f t="shared" si="22"/>
        <v>290440.00289238041</v>
      </c>
    </row>
    <row r="205" spans="1:6" x14ac:dyDescent="0.25">
      <c r="A205" s="58">
        <f t="shared" si="19"/>
        <v>199</v>
      </c>
      <c r="B205" s="1">
        <f t="shared" si="20"/>
        <v>290440.00289238041</v>
      </c>
      <c r="C205" s="1">
        <f t="shared" si="18"/>
        <v>3713.6393874120176</v>
      </c>
      <c r="D205" s="6">
        <f t="shared" si="23"/>
        <v>1573.2166823337272</v>
      </c>
      <c r="E205" s="1">
        <f t="shared" si="21"/>
        <v>2140.4227050782902</v>
      </c>
      <c r="F205" s="1">
        <f t="shared" si="22"/>
        <v>288299.58018730214</v>
      </c>
    </row>
    <row r="206" spans="1:6" x14ac:dyDescent="0.25">
      <c r="A206" s="58">
        <f t="shared" si="19"/>
        <v>200</v>
      </c>
      <c r="B206" s="1">
        <f t="shared" si="20"/>
        <v>288299.58018730214</v>
      </c>
      <c r="C206" s="1">
        <f t="shared" si="18"/>
        <v>3713.6393874120176</v>
      </c>
      <c r="D206" s="6">
        <f t="shared" si="23"/>
        <v>1561.6227260145533</v>
      </c>
      <c r="E206" s="1">
        <f t="shared" si="21"/>
        <v>2152.0166613974643</v>
      </c>
      <c r="F206" s="1">
        <f t="shared" si="22"/>
        <v>286147.56352590467</v>
      </c>
    </row>
    <row r="207" spans="1:6" x14ac:dyDescent="0.25">
      <c r="A207" s="58">
        <f t="shared" si="19"/>
        <v>201</v>
      </c>
      <c r="B207" s="1">
        <f t="shared" si="20"/>
        <v>286147.56352590467</v>
      </c>
      <c r="C207" s="1">
        <f t="shared" si="18"/>
        <v>3713.6393874120176</v>
      </c>
      <c r="D207" s="6">
        <f t="shared" si="23"/>
        <v>1549.9659690986502</v>
      </c>
      <c r="E207" s="1">
        <f t="shared" si="21"/>
        <v>2163.6734183133676</v>
      </c>
      <c r="F207" s="1">
        <f t="shared" si="22"/>
        <v>283983.89010759129</v>
      </c>
    </row>
    <row r="208" spans="1:6" x14ac:dyDescent="0.25">
      <c r="A208" s="58">
        <f t="shared" si="19"/>
        <v>202</v>
      </c>
      <c r="B208" s="1">
        <f t="shared" si="20"/>
        <v>283983.89010759129</v>
      </c>
      <c r="C208" s="1">
        <f t="shared" si="18"/>
        <v>3713.6393874120176</v>
      </c>
      <c r="D208" s="6">
        <f t="shared" si="23"/>
        <v>1538.2460714161195</v>
      </c>
      <c r="E208" s="1">
        <f t="shared" si="21"/>
        <v>2175.3933159958979</v>
      </c>
      <c r="F208" s="1">
        <f t="shared" si="22"/>
        <v>281808.49679159536</v>
      </c>
    </row>
    <row r="209" spans="1:6" x14ac:dyDescent="0.25">
      <c r="A209" s="58">
        <f t="shared" si="19"/>
        <v>203</v>
      </c>
      <c r="B209" s="1">
        <f t="shared" si="20"/>
        <v>281808.49679159536</v>
      </c>
      <c r="C209" s="1">
        <f t="shared" si="18"/>
        <v>3713.6393874120176</v>
      </c>
      <c r="D209" s="6">
        <f t="shared" si="23"/>
        <v>1526.462690954475</v>
      </c>
      <c r="E209" s="1">
        <f t="shared" si="21"/>
        <v>2187.1766964575427</v>
      </c>
      <c r="F209" s="1">
        <f t="shared" si="22"/>
        <v>279621.32009513781</v>
      </c>
    </row>
    <row r="210" spans="1:6" x14ac:dyDescent="0.25">
      <c r="A210" s="58">
        <f t="shared" si="19"/>
        <v>204</v>
      </c>
      <c r="B210" s="1">
        <f t="shared" si="20"/>
        <v>279621.32009513781</v>
      </c>
      <c r="C210" s="1">
        <f t="shared" si="18"/>
        <v>3713.6393874120176</v>
      </c>
      <c r="D210" s="6">
        <f t="shared" si="23"/>
        <v>1514.6154838486632</v>
      </c>
      <c r="E210" s="1">
        <f t="shared" si="21"/>
        <v>2199.0239035633545</v>
      </c>
      <c r="F210" s="1">
        <f t="shared" si="22"/>
        <v>277422.29619157448</v>
      </c>
    </row>
    <row r="211" spans="1:6" x14ac:dyDescent="0.25">
      <c r="A211" s="58">
        <f t="shared" si="19"/>
        <v>205</v>
      </c>
      <c r="B211" s="1">
        <f t="shared" si="20"/>
        <v>277422.29619157448</v>
      </c>
      <c r="C211" s="1">
        <f t="shared" si="18"/>
        <v>3713.6393874120176</v>
      </c>
      <c r="D211" s="6">
        <f t="shared" si="23"/>
        <v>1502.7041043710285</v>
      </c>
      <c r="E211" s="1">
        <f t="shared" si="21"/>
        <v>2210.9352830409889</v>
      </c>
      <c r="F211" s="1">
        <f t="shared" si="22"/>
        <v>275211.3609085335</v>
      </c>
    </row>
    <row r="212" spans="1:6" x14ac:dyDescent="0.25">
      <c r="A212" s="58">
        <f t="shared" si="19"/>
        <v>206</v>
      </c>
      <c r="B212" s="1">
        <f t="shared" si="20"/>
        <v>275211.3609085335</v>
      </c>
      <c r="C212" s="1">
        <f t="shared" si="18"/>
        <v>3713.6393874120176</v>
      </c>
      <c r="D212" s="6">
        <f t="shared" si="23"/>
        <v>1490.7282049212231</v>
      </c>
      <c r="E212" s="1">
        <f t="shared" si="21"/>
        <v>2222.9111824907945</v>
      </c>
      <c r="F212" s="1">
        <f t="shared" si="22"/>
        <v>272988.44972604269</v>
      </c>
    </row>
    <row r="213" spans="1:6" x14ac:dyDescent="0.25">
      <c r="A213" s="58">
        <f t="shared" si="19"/>
        <v>207</v>
      </c>
      <c r="B213" s="1">
        <f t="shared" si="20"/>
        <v>272988.44972604269</v>
      </c>
      <c r="C213" s="1">
        <f t="shared" si="18"/>
        <v>3713.6393874120176</v>
      </c>
      <c r="D213" s="6">
        <f t="shared" si="23"/>
        <v>1478.6874360160646</v>
      </c>
      <c r="E213" s="1">
        <f t="shared" si="21"/>
        <v>2234.9519513959531</v>
      </c>
      <c r="F213" s="1">
        <f t="shared" si="22"/>
        <v>270753.49777464673</v>
      </c>
    </row>
    <row r="214" spans="1:6" x14ac:dyDescent="0.25">
      <c r="A214" s="58">
        <f t="shared" si="19"/>
        <v>208</v>
      </c>
      <c r="B214" s="1">
        <f t="shared" si="20"/>
        <v>270753.49777464673</v>
      </c>
      <c r="C214" s="1">
        <f t="shared" si="18"/>
        <v>3713.6393874120176</v>
      </c>
      <c r="D214" s="6">
        <f t="shared" si="23"/>
        <v>1466.5814462793364</v>
      </c>
      <c r="E214" s="1">
        <f t="shared" si="21"/>
        <v>2247.0579411326812</v>
      </c>
      <c r="F214" s="1">
        <f t="shared" si="22"/>
        <v>268506.43983351404</v>
      </c>
    </row>
    <row r="215" spans="1:6" x14ac:dyDescent="0.25">
      <c r="A215" s="58">
        <f t="shared" si="19"/>
        <v>209</v>
      </c>
      <c r="B215" s="1">
        <f t="shared" si="20"/>
        <v>268506.43983351404</v>
      </c>
      <c r="C215" s="1">
        <f t="shared" si="18"/>
        <v>3713.6393874120176</v>
      </c>
      <c r="D215" s="6">
        <f t="shared" si="23"/>
        <v>1454.4098824315345</v>
      </c>
      <c r="E215" s="1">
        <f t="shared" si="21"/>
        <v>2259.2295049804834</v>
      </c>
      <c r="F215" s="1">
        <f t="shared" si="22"/>
        <v>266247.21032853355</v>
      </c>
    </row>
    <row r="216" spans="1:6" x14ac:dyDescent="0.25">
      <c r="A216" s="58">
        <f t="shared" si="19"/>
        <v>210</v>
      </c>
      <c r="B216" s="1">
        <f t="shared" si="20"/>
        <v>266247.21032853355</v>
      </c>
      <c r="C216" s="1">
        <f t="shared" si="18"/>
        <v>3713.6393874120176</v>
      </c>
      <c r="D216" s="6">
        <f t="shared" si="23"/>
        <v>1442.1723892795567</v>
      </c>
      <c r="E216" s="1">
        <f t="shared" si="21"/>
        <v>2271.466998132461</v>
      </c>
      <c r="F216" s="1">
        <f t="shared" si="22"/>
        <v>263975.74333040108</v>
      </c>
    </row>
    <row r="217" spans="1:6" x14ac:dyDescent="0.25">
      <c r="A217" s="58">
        <f t="shared" si="19"/>
        <v>211</v>
      </c>
      <c r="B217" s="1">
        <f t="shared" si="20"/>
        <v>263975.74333040108</v>
      </c>
      <c r="C217" s="1">
        <f t="shared" si="18"/>
        <v>3713.6393874120176</v>
      </c>
      <c r="D217" s="6">
        <f t="shared" si="23"/>
        <v>1429.8686097063392</v>
      </c>
      <c r="E217" s="1">
        <f t="shared" si="21"/>
        <v>2283.7707777056785</v>
      </c>
      <c r="F217" s="1">
        <f t="shared" si="22"/>
        <v>261691.9725526954</v>
      </c>
    </row>
    <row r="218" spans="1:6" x14ac:dyDescent="0.25">
      <c r="A218" s="58">
        <f t="shared" si="19"/>
        <v>212</v>
      </c>
      <c r="B218" s="1">
        <f t="shared" si="20"/>
        <v>261691.9725526954</v>
      </c>
      <c r="C218" s="1">
        <f t="shared" si="18"/>
        <v>3713.6393874120176</v>
      </c>
      <c r="D218" s="6">
        <f t="shared" si="23"/>
        <v>1417.4981846604335</v>
      </c>
      <c r="E218" s="1">
        <f t="shared" si="21"/>
        <v>2296.1412027515844</v>
      </c>
      <c r="F218" s="1">
        <f t="shared" si="22"/>
        <v>259395.83134994382</v>
      </c>
    </row>
    <row r="219" spans="1:6" x14ac:dyDescent="0.25">
      <c r="A219" s="58">
        <f t="shared" si="19"/>
        <v>213</v>
      </c>
      <c r="B219" s="1">
        <f t="shared" si="20"/>
        <v>259395.83134994382</v>
      </c>
      <c r="C219" s="1">
        <f t="shared" si="18"/>
        <v>3713.6393874120176</v>
      </c>
      <c r="D219" s="6">
        <f t="shared" si="23"/>
        <v>1405.0607531455291</v>
      </c>
      <c r="E219" s="1">
        <f t="shared" si="21"/>
        <v>2308.5786342664887</v>
      </c>
      <c r="F219" s="1">
        <f t="shared" si="22"/>
        <v>257087.25271567734</v>
      </c>
    </row>
    <row r="220" spans="1:6" x14ac:dyDescent="0.25">
      <c r="A220" s="58">
        <f t="shared" si="19"/>
        <v>214</v>
      </c>
      <c r="B220" s="1">
        <f t="shared" si="20"/>
        <v>257087.25271567734</v>
      </c>
      <c r="C220" s="1">
        <f t="shared" si="18"/>
        <v>3713.6393874120176</v>
      </c>
      <c r="D220" s="6">
        <f t="shared" si="23"/>
        <v>1392.555952209919</v>
      </c>
      <c r="E220" s="1">
        <f t="shared" si="21"/>
        <v>2321.0834352020984</v>
      </c>
      <c r="F220" s="1">
        <f t="shared" si="22"/>
        <v>254766.16928047524</v>
      </c>
    </row>
    <row r="221" spans="1:6" x14ac:dyDescent="0.25">
      <c r="A221" s="58">
        <f t="shared" si="19"/>
        <v>215</v>
      </c>
      <c r="B221" s="1">
        <f t="shared" si="20"/>
        <v>254766.16928047524</v>
      </c>
      <c r="C221" s="1">
        <f t="shared" si="18"/>
        <v>3713.6393874120176</v>
      </c>
      <c r="D221" s="6">
        <f t="shared" si="23"/>
        <v>1379.9834169359076</v>
      </c>
      <c r="E221" s="1">
        <f t="shared" si="21"/>
        <v>2333.6559704761103</v>
      </c>
      <c r="F221" s="1">
        <f t="shared" si="22"/>
        <v>252432.51330999914</v>
      </c>
    </row>
    <row r="222" spans="1:6" x14ac:dyDescent="0.25">
      <c r="A222" s="58">
        <f t="shared" si="19"/>
        <v>216</v>
      </c>
      <c r="B222" s="1">
        <f t="shared" si="20"/>
        <v>252432.51330999914</v>
      </c>
      <c r="C222" s="1">
        <f t="shared" si="18"/>
        <v>3713.6393874120176</v>
      </c>
      <c r="D222" s="6">
        <f t="shared" si="23"/>
        <v>1367.3427804291621</v>
      </c>
      <c r="E222" s="1">
        <f t="shared" si="21"/>
        <v>2346.2966069828553</v>
      </c>
      <c r="F222" s="1">
        <f t="shared" si="22"/>
        <v>250086.21670301628</v>
      </c>
    </row>
    <row r="223" spans="1:6" x14ac:dyDescent="0.25">
      <c r="A223" s="58">
        <f t="shared" si="19"/>
        <v>217</v>
      </c>
      <c r="B223" s="1">
        <f t="shared" si="20"/>
        <v>250086.21670301628</v>
      </c>
      <c r="C223" s="1">
        <f t="shared" si="18"/>
        <v>3713.6393874120176</v>
      </c>
      <c r="D223" s="6">
        <f t="shared" si="23"/>
        <v>1354.6336738080049</v>
      </c>
      <c r="E223" s="1">
        <f t="shared" si="21"/>
        <v>2359.0057136040127</v>
      </c>
      <c r="F223" s="1">
        <f t="shared" si="22"/>
        <v>247727.21098941227</v>
      </c>
    </row>
    <row r="224" spans="1:6" x14ac:dyDescent="0.25">
      <c r="A224" s="58">
        <f t="shared" si="19"/>
        <v>218</v>
      </c>
      <c r="B224" s="1">
        <f t="shared" si="20"/>
        <v>247727.21098941227</v>
      </c>
      <c r="C224" s="1">
        <f t="shared" si="18"/>
        <v>3713.6393874120176</v>
      </c>
      <c r="D224" s="6">
        <f t="shared" si="23"/>
        <v>1341.8557261926499</v>
      </c>
      <c r="E224" s="1">
        <f t="shared" si="21"/>
        <v>2371.7836612193678</v>
      </c>
      <c r="F224" s="1">
        <f t="shared" si="22"/>
        <v>245355.42732819289</v>
      </c>
    </row>
    <row r="225" spans="1:6" x14ac:dyDescent="0.25">
      <c r="A225" s="58">
        <f t="shared" si="19"/>
        <v>219</v>
      </c>
      <c r="B225" s="1">
        <f t="shared" si="20"/>
        <v>245355.42732819289</v>
      </c>
      <c r="C225" s="1">
        <f t="shared" si="18"/>
        <v>3713.6393874120176</v>
      </c>
      <c r="D225" s="6">
        <f t="shared" si="23"/>
        <v>1329.0085646943783</v>
      </c>
      <c r="E225" s="1">
        <f t="shared" si="21"/>
        <v>2384.6308227176396</v>
      </c>
      <c r="F225" s="1">
        <f t="shared" si="22"/>
        <v>242970.79650547524</v>
      </c>
    </row>
    <row r="226" spans="1:6" x14ac:dyDescent="0.25">
      <c r="A226" s="58">
        <f t="shared" si="19"/>
        <v>220</v>
      </c>
      <c r="B226" s="1">
        <f t="shared" si="20"/>
        <v>242970.79650547524</v>
      </c>
      <c r="C226" s="1">
        <f t="shared" si="18"/>
        <v>3713.6393874120176</v>
      </c>
      <c r="D226" s="6">
        <f t="shared" si="23"/>
        <v>1316.0918144046575</v>
      </c>
      <c r="E226" s="1">
        <f t="shared" si="21"/>
        <v>2397.5475730073604</v>
      </c>
      <c r="F226" s="1">
        <f t="shared" si="22"/>
        <v>240573.24893246789</v>
      </c>
    </row>
    <row r="227" spans="1:6" x14ac:dyDescent="0.25">
      <c r="A227" s="58">
        <f t="shared" si="19"/>
        <v>221</v>
      </c>
      <c r="B227" s="1">
        <f t="shared" si="20"/>
        <v>240573.24893246789</v>
      </c>
      <c r="C227" s="1">
        <f t="shared" si="18"/>
        <v>3713.6393874120176</v>
      </c>
      <c r="D227" s="6">
        <f t="shared" si="23"/>
        <v>1303.105098384201</v>
      </c>
      <c r="E227" s="1">
        <f t="shared" si="21"/>
        <v>2410.5342890278166</v>
      </c>
      <c r="F227" s="1">
        <f t="shared" si="22"/>
        <v>238162.71464344006</v>
      </c>
    </row>
    <row r="228" spans="1:6" x14ac:dyDescent="0.25">
      <c r="A228" s="58">
        <f t="shared" si="19"/>
        <v>222</v>
      </c>
      <c r="B228" s="1">
        <f t="shared" si="20"/>
        <v>238162.71464344006</v>
      </c>
      <c r="C228" s="1">
        <f t="shared" si="18"/>
        <v>3713.6393874120176</v>
      </c>
      <c r="D228" s="6">
        <f t="shared" si="23"/>
        <v>1290.048037651967</v>
      </c>
      <c r="E228" s="1">
        <f t="shared" si="21"/>
        <v>2423.5913497600504</v>
      </c>
      <c r="F228" s="1">
        <f t="shared" si="22"/>
        <v>235739.12329368002</v>
      </c>
    </row>
    <row r="229" spans="1:6" x14ac:dyDescent="0.25">
      <c r="A229" s="58">
        <f t="shared" si="19"/>
        <v>223</v>
      </c>
      <c r="B229" s="1">
        <f t="shared" si="20"/>
        <v>235739.12329368002</v>
      </c>
      <c r="C229" s="1">
        <f t="shared" si="18"/>
        <v>3713.6393874120176</v>
      </c>
      <c r="D229" s="6">
        <f t="shared" si="23"/>
        <v>1276.9202511741003</v>
      </c>
      <c r="E229" s="1">
        <f t="shared" si="21"/>
        <v>2436.7191362379172</v>
      </c>
      <c r="F229" s="1">
        <f t="shared" si="22"/>
        <v>233302.4041574421</v>
      </c>
    </row>
    <row r="230" spans="1:6" x14ac:dyDescent="0.25">
      <c r="A230" s="58">
        <f t="shared" si="19"/>
        <v>224</v>
      </c>
      <c r="B230" s="1">
        <f t="shared" si="20"/>
        <v>233302.4041574421</v>
      </c>
      <c r="C230" s="1">
        <f t="shared" si="18"/>
        <v>3713.6393874120176</v>
      </c>
      <c r="D230" s="6">
        <f t="shared" si="23"/>
        <v>1263.7213558528115</v>
      </c>
      <c r="E230" s="1">
        <f t="shared" si="21"/>
        <v>2449.9180315592062</v>
      </c>
      <c r="F230" s="1">
        <f t="shared" si="22"/>
        <v>230852.48612588289</v>
      </c>
    </row>
    <row r="231" spans="1:6" x14ac:dyDescent="0.25">
      <c r="A231" s="58">
        <f t="shared" si="19"/>
        <v>225</v>
      </c>
      <c r="B231" s="1">
        <f t="shared" si="20"/>
        <v>230852.48612588289</v>
      </c>
      <c r="C231" s="1">
        <f t="shared" si="18"/>
        <v>3713.6393874120176</v>
      </c>
      <c r="D231" s="6">
        <f t="shared" si="23"/>
        <v>1250.4509665151991</v>
      </c>
      <c r="E231" s="1">
        <f t="shared" si="21"/>
        <v>2463.1884208968186</v>
      </c>
      <c r="F231" s="1">
        <f t="shared" si="22"/>
        <v>228389.29770498606</v>
      </c>
    </row>
    <row r="232" spans="1:6" x14ac:dyDescent="0.25">
      <c r="A232" s="58">
        <f t="shared" si="19"/>
        <v>226</v>
      </c>
      <c r="B232" s="1">
        <f t="shared" si="20"/>
        <v>228389.29770498606</v>
      </c>
      <c r="C232" s="1">
        <f t="shared" si="18"/>
        <v>3713.6393874120176</v>
      </c>
      <c r="D232" s="6">
        <f t="shared" si="23"/>
        <v>1237.1086959020079</v>
      </c>
      <c r="E232" s="1">
        <f t="shared" si="21"/>
        <v>2476.53069151001</v>
      </c>
      <c r="F232" s="1">
        <f t="shared" si="22"/>
        <v>225912.76701347606</v>
      </c>
    </row>
    <row r="233" spans="1:6" x14ac:dyDescent="0.25">
      <c r="A233" s="58">
        <f t="shared" si="19"/>
        <v>227</v>
      </c>
      <c r="B233" s="1">
        <f t="shared" si="20"/>
        <v>225912.76701347606</v>
      </c>
      <c r="C233" s="1">
        <f t="shared" si="18"/>
        <v>3713.6393874120176</v>
      </c>
      <c r="D233" s="6">
        <f t="shared" si="23"/>
        <v>1223.6941546563287</v>
      </c>
      <c r="E233" s="1">
        <f t="shared" si="21"/>
        <v>2489.9452327556892</v>
      </c>
      <c r="F233" s="1">
        <f t="shared" si="22"/>
        <v>223422.82178072038</v>
      </c>
    </row>
    <row r="234" spans="1:6" x14ac:dyDescent="0.25">
      <c r="A234" s="58">
        <f t="shared" si="19"/>
        <v>228</v>
      </c>
      <c r="B234" s="1">
        <f t="shared" si="20"/>
        <v>223422.82178072038</v>
      </c>
      <c r="C234" s="1">
        <f t="shared" si="18"/>
        <v>3713.6393874120176</v>
      </c>
      <c r="D234" s="6">
        <f t="shared" si="23"/>
        <v>1210.2069513122353</v>
      </c>
      <c r="E234" s="1">
        <f t="shared" si="21"/>
        <v>2503.4324360997825</v>
      </c>
      <c r="F234" s="1">
        <f t="shared" si="22"/>
        <v>220919.38934462061</v>
      </c>
    </row>
    <row r="235" spans="1:6" x14ac:dyDescent="0.25">
      <c r="A235" s="58">
        <f t="shared" si="19"/>
        <v>229</v>
      </c>
      <c r="B235" s="1">
        <f t="shared" si="20"/>
        <v>220919.38934462061</v>
      </c>
      <c r="C235" s="1">
        <f t="shared" si="18"/>
        <v>3713.6393874120176</v>
      </c>
      <c r="D235" s="6">
        <f t="shared" si="23"/>
        <v>1196.6466922833617</v>
      </c>
      <c r="E235" s="1">
        <f t="shared" si="21"/>
        <v>2516.9926951286561</v>
      </c>
      <c r="F235" s="1">
        <f t="shared" si="22"/>
        <v>218402.39664949194</v>
      </c>
    </row>
    <row r="236" spans="1:6" x14ac:dyDescent="0.25">
      <c r="A236" s="58">
        <f t="shared" si="19"/>
        <v>230</v>
      </c>
      <c r="B236" s="1">
        <f t="shared" si="20"/>
        <v>218402.39664949194</v>
      </c>
      <c r="C236" s="1">
        <f t="shared" si="18"/>
        <v>3713.6393874120176</v>
      </c>
      <c r="D236" s="6">
        <f t="shared" si="23"/>
        <v>1183.0129818514147</v>
      </c>
      <c r="E236" s="1">
        <f t="shared" si="21"/>
        <v>2530.626405560603</v>
      </c>
      <c r="F236" s="1">
        <f t="shared" si="22"/>
        <v>215871.77024393133</v>
      </c>
    </row>
    <row r="237" spans="1:6" x14ac:dyDescent="0.25">
      <c r="A237" s="58">
        <f t="shared" si="19"/>
        <v>231</v>
      </c>
      <c r="B237" s="1">
        <f t="shared" si="20"/>
        <v>215871.77024393133</v>
      </c>
      <c r="C237" s="1">
        <f t="shared" si="18"/>
        <v>3713.6393874120176</v>
      </c>
      <c r="D237" s="6">
        <f t="shared" si="23"/>
        <v>1169.3054221546281</v>
      </c>
      <c r="E237" s="1">
        <f t="shared" si="21"/>
        <v>2544.3339652573895</v>
      </c>
      <c r="F237" s="1">
        <f t="shared" si="22"/>
        <v>213327.43627867394</v>
      </c>
    </row>
    <row r="238" spans="1:6" x14ac:dyDescent="0.25">
      <c r="A238" s="58">
        <f t="shared" si="19"/>
        <v>232</v>
      </c>
      <c r="B238" s="1">
        <f t="shared" si="20"/>
        <v>213327.43627867394</v>
      </c>
      <c r="C238" s="1">
        <f t="shared" si="18"/>
        <v>3713.6393874120176</v>
      </c>
      <c r="D238" s="6">
        <f t="shared" si="23"/>
        <v>1155.5236131761505</v>
      </c>
      <c r="E238" s="1">
        <f t="shared" si="21"/>
        <v>2558.1157742358673</v>
      </c>
      <c r="F238" s="1">
        <f t="shared" si="22"/>
        <v>210769.32050443807</v>
      </c>
    </row>
    <row r="239" spans="1:6" x14ac:dyDescent="0.25">
      <c r="A239" s="58">
        <f t="shared" si="19"/>
        <v>233</v>
      </c>
      <c r="B239" s="1">
        <f t="shared" si="20"/>
        <v>210769.32050443807</v>
      </c>
      <c r="C239" s="1">
        <f t="shared" si="18"/>
        <v>3713.6393874120176</v>
      </c>
      <c r="D239" s="6">
        <f t="shared" si="23"/>
        <v>1141.6671527323729</v>
      </c>
      <c r="E239" s="1">
        <f t="shared" si="21"/>
        <v>2571.9722346796448</v>
      </c>
      <c r="F239" s="1">
        <f t="shared" si="22"/>
        <v>208197.34826975843</v>
      </c>
    </row>
    <row r="240" spans="1:6" x14ac:dyDescent="0.25">
      <c r="A240" s="58">
        <f t="shared" si="19"/>
        <v>234</v>
      </c>
      <c r="B240" s="1">
        <f t="shared" si="20"/>
        <v>208197.34826975843</v>
      </c>
      <c r="C240" s="1">
        <f t="shared" si="18"/>
        <v>3713.6393874120176</v>
      </c>
      <c r="D240" s="6">
        <f t="shared" si="23"/>
        <v>1127.7356364611915</v>
      </c>
      <c r="E240" s="1">
        <f t="shared" si="21"/>
        <v>2585.9037509508262</v>
      </c>
      <c r="F240" s="1">
        <f t="shared" si="22"/>
        <v>205611.44451880761</v>
      </c>
    </row>
    <row r="241" spans="1:6" x14ac:dyDescent="0.25">
      <c r="A241" s="58">
        <f t="shared" si="19"/>
        <v>235</v>
      </c>
      <c r="B241" s="1">
        <f t="shared" si="20"/>
        <v>205611.44451880761</v>
      </c>
      <c r="C241" s="1">
        <f t="shared" si="18"/>
        <v>3713.6393874120176</v>
      </c>
      <c r="D241" s="6">
        <f t="shared" si="23"/>
        <v>1113.728657810208</v>
      </c>
      <c r="E241" s="1">
        <f t="shared" si="21"/>
        <v>2599.9107296018096</v>
      </c>
      <c r="F241" s="1">
        <f t="shared" si="22"/>
        <v>203011.5337892058</v>
      </c>
    </row>
    <row r="242" spans="1:6" x14ac:dyDescent="0.25">
      <c r="A242" s="58">
        <f t="shared" si="19"/>
        <v>236</v>
      </c>
      <c r="B242" s="1">
        <f t="shared" si="20"/>
        <v>203011.5337892058</v>
      </c>
      <c r="C242" s="1">
        <f t="shared" si="18"/>
        <v>3713.6393874120176</v>
      </c>
      <c r="D242" s="6">
        <f t="shared" si="23"/>
        <v>1099.6458080248649</v>
      </c>
      <c r="E242" s="1">
        <f t="shared" si="21"/>
        <v>2613.9935793871527</v>
      </c>
      <c r="F242" s="1">
        <f t="shared" si="22"/>
        <v>200397.54020981866</v>
      </c>
    </row>
    <row r="243" spans="1:6" x14ac:dyDescent="0.25">
      <c r="A243" s="58">
        <f t="shared" si="19"/>
        <v>237</v>
      </c>
      <c r="B243" s="1">
        <f t="shared" si="20"/>
        <v>200397.54020981866</v>
      </c>
      <c r="C243" s="1">
        <f t="shared" si="18"/>
        <v>3713.6393874120176</v>
      </c>
      <c r="D243" s="6">
        <f t="shared" si="23"/>
        <v>1085.4866761365179</v>
      </c>
      <c r="E243" s="1">
        <f t="shared" si="21"/>
        <v>2628.1527112754998</v>
      </c>
      <c r="F243" s="1">
        <f t="shared" si="22"/>
        <v>197769.38749854316</v>
      </c>
    </row>
    <row r="244" spans="1:6" x14ac:dyDescent="0.25">
      <c r="A244" s="58">
        <f t="shared" si="19"/>
        <v>238</v>
      </c>
      <c r="B244" s="1">
        <f t="shared" si="20"/>
        <v>197769.38749854316</v>
      </c>
      <c r="C244" s="1">
        <f t="shared" si="18"/>
        <v>3713.6393874120176</v>
      </c>
      <c r="D244" s="6">
        <f t="shared" si="23"/>
        <v>1071.2508489504421</v>
      </c>
      <c r="E244" s="1">
        <f t="shared" si="21"/>
        <v>2642.3885384615755</v>
      </c>
      <c r="F244" s="1">
        <f t="shared" si="22"/>
        <v>195126.99896008158</v>
      </c>
    </row>
    <row r="245" spans="1:6" x14ac:dyDescent="0.25">
      <c r="A245" s="58">
        <f t="shared" si="19"/>
        <v>239</v>
      </c>
      <c r="B245" s="1">
        <f t="shared" si="20"/>
        <v>195126.99896008158</v>
      </c>
      <c r="C245" s="1">
        <f t="shared" si="18"/>
        <v>3713.6393874120176</v>
      </c>
      <c r="D245" s="6">
        <f t="shared" si="23"/>
        <v>1056.9379110337752</v>
      </c>
      <c r="E245" s="1">
        <f t="shared" si="21"/>
        <v>2656.7014763782427</v>
      </c>
      <c r="F245" s="1">
        <f t="shared" si="22"/>
        <v>192470.29748370333</v>
      </c>
    </row>
    <row r="246" spans="1:6" x14ac:dyDescent="0.25">
      <c r="A246" s="58">
        <f t="shared" si="19"/>
        <v>240</v>
      </c>
      <c r="B246" s="1">
        <f t="shared" si="20"/>
        <v>192470.29748370333</v>
      </c>
      <c r="C246" s="1">
        <f t="shared" si="18"/>
        <v>3713.6393874120176</v>
      </c>
      <c r="D246" s="6">
        <f t="shared" si="23"/>
        <v>1042.547444703393</v>
      </c>
      <c r="E246" s="1">
        <f t="shared" si="21"/>
        <v>2671.0919427086246</v>
      </c>
      <c r="F246" s="1">
        <f t="shared" si="22"/>
        <v>189799.20554099471</v>
      </c>
    </row>
    <row r="247" spans="1:6" x14ac:dyDescent="0.25">
      <c r="A247" s="58">
        <f t="shared" si="19"/>
        <v>241</v>
      </c>
      <c r="B247" s="1">
        <f t="shared" si="20"/>
        <v>189799.20554099471</v>
      </c>
      <c r="C247" s="1">
        <f t="shared" si="18"/>
        <v>3713.6393874120176</v>
      </c>
      <c r="D247" s="6">
        <f t="shared" si="23"/>
        <v>1028.0790300137214</v>
      </c>
      <c r="E247" s="1">
        <f t="shared" si="21"/>
        <v>2685.5603573982962</v>
      </c>
      <c r="F247" s="1">
        <f t="shared" si="22"/>
        <v>187113.64518359641</v>
      </c>
    </row>
    <row r="248" spans="1:6" x14ac:dyDescent="0.25">
      <c r="A248" s="58">
        <f t="shared" si="19"/>
        <v>242</v>
      </c>
      <c r="B248" s="1">
        <f t="shared" si="20"/>
        <v>187113.64518359641</v>
      </c>
      <c r="C248" s="1">
        <f t="shared" si="18"/>
        <v>3713.6393874120176</v>
      </c>
      <c r="D248" s="6">
        <f t="shared" si="23"/>
        <v>1013.5322447444806</v>
      </c>
      <c r="E248" s="1">
        <f t="shared" si="21"/>
        <v>2700.1071426675371</v>
      </c>
      <c r="F248" s="1">
        <f t="shared" si="22"/>
        <v>184413.53804092886</v>
      </c>
    </row>
    <row r="249" spans="1:6" x14ac:dyDescent="0.25">
      <c r="A249" s="58">
        <f t="shared" si="19"/>
        <v>243</v>
      </c>
      <c r="B249" s="1">
        <f t="shared" si="20"/>
        <v>184413.53804092886</v>
      </c>
      <c r="C249" s="1">
        <f t="shared" si="18"/>
        <v>3713.6393874120176</v>
      </c>
      <c r="D249" s="6">
        <f t="shared" si="23"/>
        <v>998.90666438836467</v>
      </c>
      <c r="E249" s="1">
        <f t="shared" si="21"/>
        <v>2714.7327230236529</v>
      </c>
      <c r="F249" s="1">
        <f t="shared" si="22"/>
        <v>181698.80531790521</v>
      </c>
    </row>
    <row r="250" spans="1:6" x14ac:dyDescent="0.25">
      <c r="A250" s="58">
        <f t="shared" si="19"/>
        <v>244</v>
      </c>
      <c r="B250" s="1">
        <f t="shared" si="20"/>
        <v>181698.80531790521</v>
      </c>
      <c r="C250" s="1">
        <f t="shared" si="18"/>
        <v>3713.6393874120176</v>
      </c>
      <c r="D250" s="6">
        <f t="shared" si="23"/>
        <v>984.20186213865327</v>
      </c>
      <c r="E250" s="1">
        <f t="shared" si="21"/>
        <v>2729.4375252733644</v>
      </c>
      <c r="F250" s="1">
        <f t="shared" si="22"/>
        <v>178969.36779263185</v>
      </c>
    </row>
    <row r="251" spans="1:6" x14ac:dyDescent="0.25">
      <c r="A251" s="58">
        <f t="shared" si="19"/>
        <v>245</v>
      </c>
      <c r="B251" s="1">
        <f t="shared" si="20"/>
        <v>178969.36779263185</v>
      </c>
      <c r="C251" s="1">
        <f t="shared" si="18"/>
        <v>3713.6393874120176</v>
      </c>
      <c r="D251" s="6">
        <f t="shared" si="23"/>
        <v>969.41740887675587</v>
      </c>
      <c r="E251" s="1">
        <f t="shared" si="21"/>
        <v>2744.2219785352618</v>
      </c>
      <c r="F251" s="1">
        <f t="shared" si="22"/>
        <v>176225.14581409658</v>
      </c>
    </row>
    <row r="252" spans="1:6" x14ac:dyDescent="0.25">
      <c r="A252" s="58">
        <f t="shared" si="19"/>
        <v>246</v>
      </c>
      <c r="B252" s="1">
        <f t="shared" si="20"/>
        <v>176225.14581409658</v>
      </c>
      <c r="C252" s="1">
        <f t="shared" si="18"/>
        <v>3713.6393874120176</v>
      </c>
      <c r="D252" s="6">
        <f t="shared" si="23"/>
        <v>954.55287315968985</v>
      </c>
      <c r="E252" s="1">
        <f t="shared" si="21"/>
        <v>2759.086514252328</v>
      </c>
      <c r="F252" s="1">
        <f t="shared" si="22"/>
        <v>173466.05929984426</v>
      </c>
    </row>
    <row r="253" spans="1:6" x14ac:dyDescent="0.25">
      <c r="A253" s="58">
        <f t="shared" si="19"/>
        <v>247</v>
      </c>
      <c r="B253" s="1">
        <f t="shared" si="20"/>
        <v>173466.05929984426</v>
      </c>
      <c r="C253" s="1">
        <f t="shared" si="18"/>
        <v>3713.6393874120176</v>
      </c>
      <c r="D253" s="6">
        <f t="shared" si="23"/>
        <v>939.60782120748979</v>
      </c>
      <c r="E253" s="1">
        <f t="shared" si="21"/>
        <v>2774.0315662045277</v>
      </c>
      <c r="F253" s="1">
        <f t="shared" si="22"/>
        <v>170692.02773363973</v>
      </c>
    </row>
    <row r="254" spans="1:6" x14ac:dyDescent="0.25">
      <c r="A254" s="58">
        <f t="shared" si="19"/>
        <v>248</v>
      </c>
      <c r="B254" s="1">
        <f t="shared" si="20"/>
        <v>170692.02773363973</v>
      </c>
      <c r="C254" s="1">
        <f t="shared" si="18"/>
        <v>3713.6393874120176</v>
      </c>
      <c r="D254" s="6">
        <f t="shared" si="23"/>
        <v>924.58181689054857</v>
      </c>
      <c r="E254" s="1">
        <f t="shared" si="21"/>
        <v>2789.0575705214692</v>
      </c>
      <c r="F254" s="1">
        <f t="shared" si="22"/>
        <v>167902.97016311827</v>
      </c>
    </row>
    <row r="255" spans="1:6" x14ac:dyDescent="0.25">
      <c r="A255" s="58">
        <f t="shared" si="19"/>
        <v>249</v>
      </c>
      <c r="B255" s="1">
        <f t="shared" si="20"/>
        <v>167902.97016311827</v>
      </c>
      <c r="C255" s="1">
        <f t="shared" si="18"/>
        <v>3713.6393874120176</v>
      </c>
      <c r="D255" s="6">
        <f t="shared" si="23"/>
        <v>909.47442171689067</v>
      </c>
      <c r="E255" s="1">
        <f t="shared" si="21"/>
        <v>2804.1649656951267</v>
      </c>
      <c r="F255" s="1">
        <f t="shared" si="22"/>
        <v>165098.80519742315</v>
      </c>
    </row>
    <row r="256" spans="1:6" x14ac:dyDescent="0.25">
      <c r="A256" s="58">
        <f t="shared" si="19"/>
        <v>250</v>
      </c>
      <c r="B256" s="1">
        <f t="shared" si="20"/>
        <v>165098.80519742315</v>
      </c>
      <c r="C256" s="1">
        <f t="shared" si="18"/>
        <v>3713.6393874120176</v>
      </c>
      <c r="D256" s="6">
        <f t="shared" si="23"/>
        <v>894.28519481937542</v>
      </c>
      <c r="E256" s="1">
        <f t="shared" si="21"/>
        <v>2819.354192592642</v>
      </c>
      <c r="F256" s="1">
        <f t="shared" si="22"/>
        <v>162279.45100483051</v>
      </c>
    </row>
    <row r="257" spans="1:6" x14ac:dyDescent="0.25">
      <c r="A257" s="58">
        <f t="shared" si="19"/>
        <v>251</v>
      </c>
      <c r="B257" s="1">
        <f t="shared" si="20"/>
        <v>162279.45100483051</v>
      </c>
      <c r="C257" s="1">
        <f t="shared" si="18"/>
        <v>3713.6393874120176</v>
      </c>
      <c r="D257" s="6">
        <f t="shared" si="23"/>
        <v>879.01369294283199</v>
      </c>
      <c r="E257" s="1">
        <f t="shared" si="21"/>
        <v>2834.6256944691859</v>
      </c>
      <c r="F257" s="1">
        <f t="shared" si="22"/>
        <v>159444.82531036131</v>
      </c>
    </row>
    <row r="258" spans="1:6" x14ac:dyDescent="0.25">
      <c r="A258" s="58">
        <f t="shared" si="19"/>
        <v>252</v>
      </c>
      <c r="B258" s="1">
        <f t="shared" si="20"/>
        <v>159444.82531036131</v>
      </c>
      <c r="C258" s="1">
        <f t="shared" si="18"/>
        <v>3713.6393874120176</v>
      </c>
      <c r="D258" s="6">
        <f t="shared" si="23"/>
        <v>863.65947043112374</v>
      </c>
      <c r="E258" s="1">
        <f t="shared" si="21"/>
        <v>2849.9799169808939</v>
      </c>
      <c r="F258" s="1">
        <f t="shared" si="22"/>
        <v>156594.84539338041</v>
      </c>
    </row>
    <row r="259" spans="1:6" x14ac:dyDescent="0.25">
      <c r="A259" s="58">
        <f t="shared" si="19"/>
        <v>253</v>
      </c>
      <c r="B259" s="1">
        <f t="shared" si="20"/>
        <v>156594.84539338041</v>
      </c>
      <c r="C259" s="1">
        <f t="shared" si="18"/>
        <v>3713.6393874120176</v>
      </c>
      <c r="D259" s="6">
        <f t="shared" si="23"/>
        <v>848.22207921414395</v>
      </c>
      <c r="E259" s="1">
        <f t="shared" si="21"/>
        <v>2865.4173081978738</v>
      </c>
      <c r="F259" s="1">
        <f t="shared" si="22"/>
        <v>153729.42808518253</v>
      </c>
    </row>
    <row r="260" spans="1:6" x14ac:dyDescent="0.25">
      <c r="A260" s="58">
        <f t="shared" si="19"/>
        <v>254</v>
      </c>
      <c r="B260" s="1">
        <f t="shared" si="20"/>
        <v>153729.42808518253</v>
      </c>
      <c r="C260" s="1">
        <f t="shared" si="18"/>
        <v>3713.6393874120176</v>
      </c>
      <c r="D260" s="6">
        <f t="shared" si="23"/>
        <v>832.70106879473872</v>
      </c>
      <c r="E260" s="1">
        <f t="shared" si="21"/>
        <v>2880.938318617279</v>
      </c>
      <c r="F260" s="1">
        <f t="shared" si="22"/>
        <v>150848.48976656524</v>
      </c>
    </row>
    <row r="261" spans="1:6" x14ac:dyDescent="0.25">
      <c r="A261" s="58">
        <f t="shared" si="19"/>
        <v>255</v>
      </c>
      <c r="B261" s="1">
        <f t="shared" si="20"/>
        <v>150848.48976656524</v>
      </c>
      <c r="C261" s="1">
        <f t="shared" si="18"/>
        <v>3713.6393874120176</v>
      </c>
      <c r="D261" s="6">
        <f t="shared" si="23"/>
        <v>817.09598623556178</v>
      </c>
      <c r="E261" s="1">
        <f t="shared" si="21"/>
        <v>2896.543401176456</v>
      </c>
      <c r="F261" s="1">
        <f t="shared" si="22"/>
        <v>147951.94636538878</v>
      </c>
    </row>
    <row r="262" spans="1:6" x14ac:dyDescent="0.25">
      <c r="A262" s="58">
        <f t="shared" si="19"/>
        <v>256</v>
      </c>
      <c r="B262" s="1">
        <f t="shared" si="20"/>
        <v>147951.94636538878</v>
      </c>
      <c r="C262" s="1">
        <f t="shared" si="18"/>
        <v>3713.6393874120176</v>
      </c>
      <c r="D262" s="6">
        <f t="shared" si="23"/>
        <v>801.40637614585592</v>
      </c>
      <c r="E262" s="1">
        <f t="shared" si="21"/>
        <v>2912.2330112661616</v>
      </c>
      <c r="F262" s="1">
        <f t="shared" si="22"/>
        <v>145039.71335412262</v>
      </c>
    </row>
    <row r="263" spans="1:6" x14ac:dyDescent="0.25">
      <c r="A263" s="58">
        <f t="shared" si="19"/>
        <v>257</v>
      </c>
      <c r="B263" s="1">
        <f t="shared" si="20"/>
        <v>145039.71335412262</v>
      </c>
      <c r="C263" s="1">
        <f t="shared" si="18"/>
        <v>3713.6393874120176</v>
      </c>
      <c r="D263" s="6">
        <f t="shared" si="23"/>
        <v>785.6317806681642</v>
      </c>
      <c r="E263" s="1">
        <f t="shared" si="21"/>
        <v>2928.0076067438536</v>
      </c>
      <c r="F263" s="1">
        <f t="shared" si="22"/>
        <v>142111.70574737876</v>
      </c>
    </row>
    <row r="264" spans="1:6" x14ac:dyDescent="0.25">
      <c r="A264" s="58">
        <f t="shared" si="19"/>
        <v>258</v>
      </c>
      <c r="B264" s="1">
        <f t="shared" si="20"/>
        <v>142111.70574737876</v>
      </c>
      <c r="C264" s="1">
        <f t="shared" ref="C264:C306" si="24">PMT($B$3/12,$B$4,-$B$2)</f>
        <v>3713.6393874120176</v>
      </c>
      <c r="D264" s="6">
        <f t="shared" si="23"/>
        <v>769.77173946496828</v>
      </c>
      <c r="E264" s="1">
        <f t="shared" si="21"/>
        <v>2943.8676479470496</v>
      </c>
      <c r="F264" s="1">
        <f t="shared" si="22"/>
        <v>139167.83809943171</v>
      </c>
    </row>
    <row r="265" spans="1:6" x14ac:dyDescent="0.25">
      <c r="A265" s="58">
        <f t="shared" ref="A265:A306" si="25">A264+1</f>
        <v>259</v>
      </c>
      <c r="B265" s="1">
        <f t="shared" si="20"/>
        <v>139167.83809943171</v>
      </c>
      <c r="C265" s="1">
        <f t="shared" si="24"/>
        <v>3713.6393874120176</v>
      </c>
      <c r="D265" s="6">
        <f t="shared" si="23"/>
        <v>753.82578970525515</v>
      </c>
      <c r="E265" s="1">
        <f t="shared" si="21"/>
        <v>2959.8135977067623</v>
      </c>
      <c r="F265" s="1">
        <f t="shared" si="22"/>
        <v>136208.02450172495</v>
      </c>
    </row>
    <row r="266" spans="1:6" x14ac:dyDescent="0.25">
      <c r="A266" s="58">
        <f t="shared" si="25"/>
        <v>260</v>
      </c>
      <c r="B266" s="1">
        <f t="shared" ref="B266:B306" si="26">F265</f>
        <v>136208.02450172495</v>
      </c>
      <c r="C266" s="1">
        <f t="shared" si="24"/>
        <v>3713.6393874120176</v>
      </c>
      <c r="D266" s="6">
        <f t="shared" si="23"/>
        <v>737.79346605101023</v>
      </c>
      <c r="E266" s="1">
        <f t="shared" ref="E266:E306" si="27">C266-D266</f>
        <v>2975.8459213610076</v>
      </c>
      <c r="F266" s="1">
        <f t="shared" ref="F266:F306" si="28">B266-E266</f>
        <v>133232.17858036395</v>
      </c>
    </row>
    <row r="267" spans="1:6" x14ac:dyDescent="0.25">
      <c r="A267" s="58">
        <f t="shared" si="25"/>
        <v>261</v>
      </c>
      <c r="B267" s="1">
        <f t="shared" si="26"/>
        <v>133232.17858036395</v>
      </c>
      <c r="C267" s="1">
        <f t="shared" si="24"/>
        <v>3713.6393874120176</v>
      </c>
      <c r="D267" s="6">
        <f t="shared" ref="D267:D306" si="29">B267*($B$3/12)</f>
        <v>721.67430064363805</v>
      </c>
      <c r="E267" s="1">
        <f t="shared" si="27"/>
        <v>2991.9650867683795</v>
      </c>
      <c r="F267" s="1">
        <f t="shared" si="28"/>
        <v>130240.21349359557</v>
      </c>
    </row>
    <row r="268" spans="1:6" x14ac:dyDescent="0.25">
      <c r="A268" s="58">
        <f t="shared" si="25"/>
        <v>262</v>
      </c>
      <c r="B268" s="1">
        <f t="shared" si="26"/>
        <v>130240.21349359557</v>
      </c>
      <c r="C268" s="1">
        <f t="shared" si="24"/>
        <v>3713.6393874120176</v>
      </c>
      <c r="D268" s="6">
        <f t="shared" si="29"/>
        <v>705.46782309030937</v>
      </c>
      <c r="E268" s="1">
        <f t="shared" si="27"/>
        <v>3008.1715643217085</v>
      </c>
      <c r="F268" s="1">
        <f t="shared" si="28"/>
        <v>127232.04192927387</v>
      </c>
    </row>
    <row r="269" spans="1:6" x14ac:dyDescent="0.25">
      <c r="A269" s="58">
        <f t="shared" si="25"/>
        <v>263</v>
      </c>
      <c r="B269" s="1">
        <f t="shared" si="26"/>
        <v>127232.04192927387</v>
      </c>
      <c r="C269" s="1">
        <f t="shared" si="24"/>
        <v>3713.6393874120176</v>
      </c>
      <c r="D269" s="6">
        <f t="shared" si="29"/>
        <v>689.17356045023348</v>
      </c>
      <c r="E269" s="1">
        <f t="shared" si="27"/>
        <v>3024.4658269617839</v>
      </c>
      <c r="F269" s="1">
        <f t="shared" si="28"/>
        <v>124207.57610231209</v>
      </c>
    </row>
    <row r="270" spans="1:6" x14ac:dyDescent="0.25">
      <c r="A270" s="58">
        <f t="shared" si="25"/>
        <v>264</v>
      </c>
      <c r="B270" s="1">
        <f t="shared" si="26"/>
        <v>124207.57610231209</v>
      </c>
      <c r="C270" s="1">
        <f t="shared" si="24"/>
        <v>3713.6393874120176</v>
      </c>
      <c r="D270" s="6">
        <f t="shared" si="29"/>
        <v>672.79103722085711</v>
      </c>
      <c r="E270" s="1">
        <f t="shared" si="27"/>
        <v>3040.8483501911605</v>
      </c>
      <c r="F270" s="1">
        <f t="shared" si="28"/>
        <v>121166.72775212093</v>
      </c>
    </row>
    <row r="271" spans="1:6" x14ac:dyDescent="0.25">
      <c r="A271" s="58">
        <f t="shared" si="25"/>
        <v>265</v>
      </c>
      <c r="B271" s="1">
        <f t="shared" si="26"/>
        <v>121166.72775212093</v>
      </c>
      <c r="C271" s="1">
        <f t="shared" si="24"/>
        <v>3713.6393874120176</v>
      </c>
      <c r="D271" s="6">
        <f t="shared" si="29"/>
        <v>656.31977532398844</v>
      </c>
      <c r="E271" s="1">
        <f t="shared" si="27"/>
        <v>3057.3196120880293</v>
      </c>
      <c r="F271" s="1">
        <f t="shared" si="28"/>
        <v>118109.4081400329</v>
      </c>
    </row>
    <row r="272" spans="1:6" x14ac:dyDescent="0.25">
      <c r="A272" s="58">
        <f t="shared" si="25"/>
        <v>266</v>
      </c>
      <c r="B272" s="1">
        <f t="shared" si="26"/>
        <v>118109.4081400329</v>
      </c>
      <c r="C272" s="1">
        <f t="shared" si="24"/>
        <v>3713.6393874120176</v>
      </c>
      <c r="D272" s="6">
        <f t="shared" si="29"/>
        <v>639.75929409184494</v>
      </c>
      <c r="E272" s="1">
        <f t="shared" si="27"/>
        <v>3073.8800933201728</v>
      </c>
      <c r="F272" s="1">
        <f t="shared" si="28"/>
        <v>115035.52804671273</v>
      </c>
    </row>
    <row r="273" spans="1:6" x14ac:dyDescent="0.25">
      <c r="A273" s="58">
        <f t="shared" si="25"/>
        <v>267</v>
      </c>
      <c r="B273" s="1">
        <f t="shared" si="26"/>
        <v>115035.52804671273</v>
      </c>
      <c r="C273" s="1">
        <f t="shared" si="24"/>
        <v>3713.6393874120176</v>
      </c>
      <c r="D273" s="6">
        <f t="shared" si="29"/>
        <v>623.10911025302732</v>
      </c>
      <c r="E273" s="1">
        <f t="shared" si="27"/>
        <v>3090.5302771589904</v>
      </c>
      <c r="F273" s="1">
        <f t="shared" si="28"/>
        <v>111944.99776955374</v>
      </c>
    </row>
    <row r="274" spans="1:6" x14ac:dyDescent="0.25">
      <c r="A274" s="58">
        <f t="shared" si="25"/>
        <v>268</v>
      </c>
      <c r="B274" s="1">
        <f t="shared" si="26"/>
        <v>111944.99776955374</v>
      </c>
      <c r="C274" s="1">
        <f t="shared" si="24"/>
        <v>3713.6393874120176</v>
      </c>
      <c r="D274" s="6">
        <f t="shared" si="29"/>
        <v>606.36873791841606</v>
      </c>
      <c r="E274" s="1">
        <f t="shared" si="27"/>
        <v>3107.2706494936015</v>
      </c>
      <c r="F274" s="1">
        <f t="shared" si="28"/>
        <v>108837.72712006014</v>
      </c>
    </row>
    <row r="275" spans="1:6" x14ac:dyDescent="0.25">
      <c r="A275" s="58">
        <f t="shared" si="25"/>
        <v>269</v>
      </c>
      <c r="B275" s="1">
        <f t="shared" si="26"/>
        <v>108837.72712006014</v>
      </c>
      <c r="C275" s="1">
        <f t="shared" si="24"/>
        <v>3713.6393874120176</v>
      </c>
      <c r="D275" s="6">
        <f t="shared" si="29"/>
        <v>589.53768856699241</v>
      </c>
      <c r="E275" s="1">
        <f t="shared" si="27"/>
        <v>3124.1016988450251</v>
      </c>
      <c r="F275" s="1">
        <f t="shared" si="28"/>
        <v>105713.62542121511</v>
      </c>
    </row>
    <row r="276" spans="1:6" x14ac:dyDescent="0.25">
      <c r="A276" s="58">
        <f t="shared" si="25"/>
        <v>270</v>
      </c>
      <c r="B276" s="1">
        <f t="shared" si="26"/>
        <v>105713.62542121511</v>
      </c>
      <c r="C276" s="1">
        <f t="shared" si="24"/>
        <v>3713.6393874120176</v>
      </c>
      <c r="D276" s="6">
        <f t="shared" si="29"/>
        <v>572.61547103158182</v>
      </c>
      <c r="E276" s="1">
        <f t="shared" si="27"/>
        <v>3141.0239163804358</v>
      </c>
      <c r="F276" s="1">
        <f t="shared" si="28"/>
        <v>102572.60150483467</v>
      </c>
    </row>
    <row r="277" spans="1:6" x14ac:dyDescent="0.25">
      <c r="A277" s="58">
        <f t="shared" si="25"/>
        <v>271</v>
      </c>
      <c r="B277" s="1">
        <f t="shared" si="26"/>
        <v>102572.60150483467</v>
      </c>
      <c r="C277" s="1">
        <f t="shared" si="24"/>
        <v>3713.6393874120176</v>
      </c>
      <c r="D277" s="6">
        <f t="shared" si="29"/>
        <v>555.60159148452112</v>
      </c>
      <c r="E277" s="1">
        <f t="shared" si="27"/>
        <v>3158.0377959274965</v>
      </c>
      <c r="F277" s="1">
        <f t="shared" si="28"/>
        <v>99414.563708907182</v>
      </c>
    </row>
    <row r="278" spans="1:6" x14ac:dyDescent="0.25">
      <c r="A278" s="58">
        <f t="shared" si="25"/>
        <v>272</v>
      </c>
      <c r="B278" s="1">
        <f t="shared" si="26"/>
        <v>99414.563708907182</v>
      </c>
      <c r="C278" s="1">
        <f t="shared" si="24"/>
        <v>3713.6393874120176</v>
      </c>
      <c r="D278" s="6">
        <f t="shared" si="29"/>
        <v>538.4955534232472</v>
      </c>
      <c r="E278" s="1">
        <f t="shared" si="27"/>
        <v>3175.1438339887704</v>
      </c>
      <c r="F278" s="1">
        <f t="shared" si="28"/>
        <v>96239.419874918414</v>
      </c>
    </row>
    <row r="279" spans="1:6" x14ac:dyDescent="0.25">
      <c r="A279" s="58">
        <f t="shared" si="25"/>
        <v>273</v>
      </c>
      <c r="B279" s="1">
        <f t="shared" si="26"/>
        <v>96239.419874918414</v>
      </c>
      <c r="C279" s="1">
        <f t="shared" si="24"/>
        <v>3713.6393874120176</v>
      </c>
      <c r="D279" s="6">
        <f t="shared" si="29"/>
        <v>521.29685765580814</v>
      </c>
      <c r="E279" s="1">
        <f t="shared" si="27"/>
        <v>3192.3425297562094</v>
      </c>
      <c r="F279" s="1">
        <f t="shared" si="28"/>
        <v>93047.077345162208</v>
      </c>
    </row>
    <row r="280" spans="1:6" x14ac:dyDescent="0.25">
      <c r="A280" s="58">
        <f t="shared" si="25"/>
        <v>274</v>
      </c>
      <c r="B280" s="1">
        <f t="shared" si="26"/>
        <v>93047.077345162208</v>
      </c>
      <c r="C280" s="1">
        <f t="shared" si="24"/>
        <v>3713.6393874120176</v>
      </c>
      <c r="D280" s="6">
        <f t="shared" si="29"/>
        <v>504.00500228629534</v>
      </c>
      <c r="E280" s="1">
        <f t="shared" si="27"/>
        <v>3209.6343851257225</v>
      </c>
      <c r="F280" s="1">
        <f t="shared" si="28"/>
        <v>89837.442960036482</v>
      </c>
    </row>
    <row r="281" spans="1:6" x14ac:dyDescent="0.25">
      <c r="A281" s="58">
        <f t="shared" si="25"/>
        <v>275</v>
      </c>
      <c r="B281" s="1">
        <f t="shared" si="26"/>
        <v>89837.442960036482</v>
      </c>
      <c r="C281" s="1">
        <f t="shared" si="24"/>
        <v>3713.6393874120176</v>
      </c>
      <c r="D281" s="6">
        <f t="shared" si="29"/>
        <v>486.61948270019764</v>
      </c>
      <c r="E281" s="1">
        <f t="shared" si="27"/>
        <v>3227.0199047118199</v>
      </c>
      <c r="F281" s="1">
        <f t="shared" si="28"/>
        <v>86610.42305532466</v>
      </c>
    </row>
    <row r="282" spans="1:6" x14ac:dyDescent="0.25">
      <c r="A282" s="58">
        <f t="shared" si="25"/>
        <v>276</v>
      </c>
      <c r="B282" s="1">
        <f t="shared" si="26"/>
        <v>86610.42305532466</v>
      </c>
      <c r="C282" s="1">
        <f t="shared" si="24"/>
        <v>3713.6393874120176</v>
      </c>
      <c r="D282" s="6">
        <f t="shared" si="29"/>
        <v>469.13979154967524</v>
      </c>
      <c r="E282" s="1">
        <f t="shared" si="27"/>
        <v>3244.4995958623422</v>
      </c>
      <c r="F282" s="1">
        <f t="shared" si="28"/>
        <v>83365.923459462312</v>
      </c>
    </row>
    <row r="283" spans="1:6" x14ac:dyDescent="0.25">
      <c r="A283" s="58">
        <f t="shared" si="25"/>
        <v>277</v>
      </c>
      <c r="B283" s="1">
        <f t="shared" si="26"/>
        <v>83365.923459462312</v>
      </c>
      <c r="C283" s="1">
        <f t="shared" si="24"/>
        <v>3713.6393874120176</v>
      </c>
      <c r="D283" s="6">
        <f t="shared" si="29"/>
        <v>451.5654187387542</v>
      </c>
      <c r="E283" s="1">
        <f t="shared" si="27"/>
        <v>3262.0739686732636</v>
      </c>
      <c r="F283" s="1">
        <f t="shared" si="28"/>
        <v>80103.849490789042</v>
      </c>
    </row>
    <row r="284" spans="1:6" x14ac:dyDescent="0.25">
      <c r="A284" s="58">
        <f t="shared" si="25"/>
        <v>278</v>
      </c>
      <c r="B284" s="1">
        <f t="shared" si="26"/>
        <v>80103.849490789042</v>
      </c>
      <c r="C284" s="1">
        <f t="shared" si="24"/>
        <v>3713.6393874120176</v>
      </c>
      <c r="D284" s="6">
        <f t="shared" si="29"/>
        <v>433.89585140844065</v>
      </c>
      <c r="E284" s="1">
        <f t="shared" si="27"/>
        <v>3279.743536003577</v>
      </c>
      <c r="F284" s="1">
        <f t="shared" si="28"/>
        <v>76824.105954785467</v>
      </c>
    </row>
    <row r="285" spans="1:6" x14ac:dyDescent="0.25">
      <c r="A285" s="58">
        <f t="shared" si="25"/>
        <v>279</v>
      </c>
      <c r="B285" s="1">
        <f t="shared" si="26"/>
        <v>76824.105954785467</v>
      </c>
      <c r="C285" s="1">
        <f t="shared" si="24"/>
        <v>3713.6393874120176</v>
      </c>
      <c r="D285" s="6">
        <f t="shared" si="29"/>
        <v>416.1305739217546</v>
      </c>
      <c r="E285" s="1">
        <f t="shared" si="27"/>
        <v>3297.508813490263</v>
      </c>
      <c r="F285" s="1">
        <f t="shared" si="28"/>
        <v>73526.597141295206</v>
      </c>
    </row>
    <row r="286" spans="1:6" x14ac:dyDescent="0.25">
      <c r="A286" s="58">
        <f t="shared" si="25"/>
        <v>280</v>
      </c>
      <c r="B286" s="1">
        <f t="shared" si="26"/>
        <v>73526.597141295206</v>
      </c>
      <c r="C286" s="1">
        <f t="shared" si="24"/>
        <v>3713.6393874120176</v>
      </c>
      <c r="D286" s="6">
        <f t="shared" si="29"/>
        <v>398.26906784868237</v>
      </c>
      <c r="E286" s="1">
        <f t="shared" si="27"/>
        <v>3315.3703195633352</v>
      </c>
      <c r="F286" s="1">
        <f t="shared" si="28"/>
        <v>70211.226821731863</v>
      </c>
    </row>
    <row r="287" spans="1:6" x14ac:dyDescent="0.25">
      <c r="A287" s="58">
        <f t="shared" si="25"/>
        <v>281</v>
      </c>
      <c r="B287" s="1">
        <f t="shared" si="26"/>
        <v>70211.226821731863</v>
      </c>
      <c r="C287" s="1">
        <f t="shared" si="24"/>
        <v>3713.6393874120176</v>
      </c>
      <c r="D287" s="6">
        <f t="shared" si="29"/>
        <v>380.31081195104758</v>
      </c>
      <c r="E287" s="1">
        <f t="shared" si="27"/>
        <v>3333.3285754609701</v>
      </c>
      <c r="F287" s="1">
        <f t="shared" si="28"/>
        <v>66877.898246270895</v>
      </c>
    </row>
    <row r="288" spans="1:6" x14ac:dyDescent="0.25">
      <c r="A288" s="58">
        <f t="shared" si="25"/>
        <v>282</v>
      </c>
      <c r="B288" s="1">
        <f t="shared" si="26"/>
        <v>66877.898246270895</v>
      </c>
      <c r="C288" s="1">
        <f t="shared" si="24"/>
        <v>3713.6393874120176</v>
      </c>
      <c r="D288" s="6">
        <f t="shared" si="29"/>
        <v>362.25528216730072</v>
      </c>
      <c r="E288" s="1">
        <f t="shared" si="27"/>
        <v>3351.3841052447169</v>
      </c>
      <c r="F288" s="1">
        <f t="shared" si="28"/>
        <v>63526.514141026179</v>
      </c>
    </row>
    <row r="289" spans="1:6" x14ac:dyDescent="0.25">
      <c r="A289" s="58">
        <f t="shared" si="25"/>
        <v>283</v>
      </c>
      <c r="B289" s="1">
        <f t="shared" si="26"/>
        <v>63526.514141026179</v>
      </c>
      <c r="C289" s="1">
        <f t="shared" si="24"/>
        <v>3713.6393874120176</v>
      </c>
      <c r="D289" s="6">
        <f t="shared" si="29"/>
        <v>344.10195159722514</v>
      </c>
      <c r="E289" s="1">
        <f t="shared" si="27"/>
        <v>3369.5374358147924</v>
      </c>
      <c r="F289" s="1">
        <f t="shared" si="28"/>
        <v>60156.976705211389</v>
      </c>
    </row>
    <row r="290" spans="1:6" x14ac:dyDescent="0.25">
      <c r="A290" s="58">
        <f t="shared" si="25"/>
        <v>284</v>
      </c>
      <c r="B290" s="1">
        <f t="shared" si="26"/>
        <v>60156.976705211389</v>
      </c>
      <c r="C290" s="1">
        <f t="shared" si="24"/>
        <v>3713.6393874120176</v>
      </c>
      <c r="D290" s="6">
        <f t="shared" si="29"/>
        <v>325.85029048656168</v>
      </c>
      <c r="E290" s="1">
        <f t="shared" si="27"/>
        <v>3387.7890969254559</v>
      </c>
      <c r="F290" s="1">
        <f t="shared" si="28"/>
        <v>56769.187608285931</v>
      </c>
    </row>
    <row r="291" spans="1:6" x14ac:dyDescent="0.25">
      <c r="A291" s="58">
        <f t="shared" si="25"/>
        <v>285</v>
      </c>
      <c r="B291" s="1">
        <f t="shared" si="26"/>
        <v>56769.187608285931</v>
      </c>
      <c r="C291" s="1">
        <f t="shared" si="24"/>
        <v>3713.6393874120176</v>
      </c>
      <c r="D291" s="6">
        <f t="shared" si="29"/>
        <v>307.49976621154877</v>
      </c>
      <c r="E291" s="1">
        <f t="shared" si="27"/>
        <v>3406.1396212004688</v>
      </c>
      <c r="F291" s="1">
        <f t="shared" si="28"/>
        <v>53363.047987085462</v>
      </c>
    </row>
    <row r="292" spans="1:6" x14ac:dyDescent="0.25">
      <c r="A292" s="58">
        <f t="shared" si="25"/>
        <v>286</v>
      </c>
      <c r="B292" s="1">
        <f t="shared" si="26"/>
        <v>53363.047987085462</v>
      </c>
      <c r="C292" s="1">
        <f t="shared" si="24"/>
        <v>3713.6393874120176</v>
      </c>
      <c r="D292" s="6">
        <f t="shared" si="29"/>
        <v>289.04984326337961</v>
      </c>
      <c r="E292" s="1">
        <f t="shared" si="27"/>
        <v>3424.5895441486382</v>
      </c>
      <c r="F292" s="1">
        <f t="shared" si="28"/>
        <v>49938.458442936826</v>
      </c>
    </row>
    <row r="293" spans="1:6" x14ac:dyDescent="0.25">
      <c r="A293" s="58">
        <f t="shared" si="25"/>
        <v>287</v>
      </c>
      <c r="B293" s="1">
        <f t="shared" si="26"/>
        <v>49938.458442936826</v>
      </c>
      <c r="C293" s="1">
        <f t="shared" si="24"/>
        <v>3713.6393874120176</v>
      </c>
      <c r="D293" s="6">
        <f t="shared" si="29"/>
        <v>270.49998323257449</v>
      </c>
      <c r="E293" s="1">
        <f t="shared" si="27"/>
        <v>3443.1394041794433</v>
      </c>
      <c r="F293" s="1">
        <f t="shared" si="28"/>
        <v>46495.319038757385</v>
      </c>
    </row>
    <row r="294" spans="1:6" x14ac:dyDescent="0.25">
      <c r="A294" s="58">
        <f t="shared" si="25"/>
        <v>288</v>
      </c>
      <c r="B294" s="1">
        <f t="shared" si="26"/>
        <v>46495.319038757385</v>
      </c>
      <c r="C294" s="1">
        <f t="shared" si="24"/>
        <v>3713.6393874120176</v>
      </c>
      <c r="D294" s="6">
        <f t="shared" si="29"/>
        <v>251.84964479326916</v>
      </c>
      <c r="E294" s="1">
        <f t="shared" si="27"/>
        <v>3461.7897426187483</v>
      </c>
      <c r="F294" s="1">
        <f t="shared" si="28"/>
        <v>43033.529296138637</v>
      </c>
    </row>
    <row r="295" spans="1:6" x14ac:dyDescent="0.25">
      <c r="A295" s="58">
        <f t="shared" si="25"/>
        <v>289</v>
      </c>
      <c r="B295" s="1">
        <f t="shared" si="26"/>
        <v>43033.529296138637</v>
      </c>
      <c r="C295" s="1">
        <f t="shared" si="24"/>
        <v>3713.6393874120176</v>
      </c>
      <c r="D295" s="6">
        <f t="shared" si="29"/>
        <v>233.09828368741762</v>
      </c>
      <c r="E295" s="1">
        <f t="shared" si="27"/>
        <v>3480.5411037245999</v>
      </c>
      <c r="F295" s="1">
        <f t="shared" si="28"/>
        <v>39552.988192414035</v>
      </c>
    </row>
    <row r="296" spans="1:6" x14ac:dyDescent="0.25">
      <c r="A296" s="58">
        <f t="shared" si="25"/>
        <v>290</v>
      </c>
      <c r="B296" s="1">
        <f t="shared" si="26"/>
        <v>39552.988192414035</v>
      </c>
      <c r="C296" s="1">
        <f t="shared" si="24"/>
        <v>3713.6393874120176</v>
      </c>
      <c r="D296" s="6">
        <f t="shared" si="29"/>
        <v>214.24535270890937</v>
      </c>
      <c r="E296" s="1">
        <f t="shared" si="27"/>
        <v>3499.3940347031084</v>
      </c>
      <c r="F296" s="1">
        <f t="shared" si="28"/>
        <v>36053.594157710926</v>
      </c>
    </row>
    <row r="297" spans="1:6" x14ac:dyDescent="0.25">
      <c r="A297" s="58">
        <f t="shared" si="25"/>
        <v>291</v>
      </c>
      <c r="B297" s="1">
        <f t="shared" si="26"/>
        <v>36053.594157710926</v>
      </c>
      <c r="C297" s="1">
        <f t="shared" si="24"/>
        <v>3713.6393874120176</v>
      </c>
      <c r="D297" s="6">
        <f t="shared" si="29"/>
        <v>195.29030168760085</v>
      </c>
      <c r="E297" s="1">
        <f t="shared" si="27"/>
        <v>3518.3490857244169</v>
      </c>
      <c r="F297" s="1">
        <f t="shared" si="28"/>
        <v>32535.245071986508</v>
      </c>
    </row>
    <row r="298" spans="1:6" x14ac:dyDescent="0.25">
      <c r="A298" s="58">
        <f t="shared" si="25"/>
        <v>292</v>
      </c>
      <c r="B298" s="1">
        <f t="shared" si="26"/>
        <v>32535.245071986508</v>
      </c>
      <c r="C298" s="1">
        <f t="shared" si="24"/>
        <v>3713.6393874120176</v>
      </c>
      <c r="D298" s="6">
        <f t="shared" si="29"/>
        <v>176.23257747326025</v>
      </c>
      <c r="E298" s="1">
        <f t="shared" si="27"/>
        <v>3537.4068099387573</v>
      </c>
      <c r="F298" s="1">
        <f t="shared" si="28"/>
        <v>28997.83826204775</v>
      </c>
    </row>
    <row r="299" spans="1:6" x14ac:dyDescent="0.25">
      <c r="A299" s="58">
        <f t="shared" si="25"/>
        <v>293</v>
      </c>
      <c r="B299" s="1">
        <f t="shared" si="26"/>
        <v>28997.83826204775</v>
      </c>
      <c r="C299" s="1">
        <f t="shared" si="24"/>
        <v>3713.6393874120176</v>
      </c>
      <c r="D299" s="6">
        <f t="shared" si="29"/>
        <v>157.07162391942532</v>
      </c>
      <c r="E299" s="1">
        <f t="shared" si="27"/>
        <v>3556.5677634925923</v>
      </c>
      <c r="F299" s="1">
        <f t="shared" si="28"/>
        <v>25441.270498555157</v>
      </c>
    </row>
    <row r="300" spans="1:6" x14ac:dyDescent="0.25">
      <c r="A300" s="58">
        <f t="shared" si="25"/>
        <v>294</v>
      </c>
      <c r="B300" s="1">
        <f t="shared" si="26"/>
        <v>25441.270498555157</v>
      </c>
      <c r="C300" s="1">
        <f t="shared" si="24"/>
        <v>3713.6393874120176</v>
      </c>
      <c r="D300" s="6">
        <f t="shared" si="29"/>
        <v>137.80688186717379</v>
      </c>
      <c r="E300" s="1">
        <f t="shared" si="27"/>
        <v>3575.832505544844</v>
      </c>
      <c r="F300" s="1">
        <f t="shared" si="28"/>
        <v>21865.437993010313</v>
      </c>
    </row>
    <row r="301" spans="1:6" x14ac:dyDescent="0.25">
      <c r="A301" s="58">
        <f t="shared" si="25"/>
        <v>295</v>
      </c>
      <c r="B301" s="1">
        <f t="shared" si="26"/>
        <v>21865.437993010313</v>
      </c>
      <c r="C301" s="1">
        <f t="shared" si="24"/>
        <v>3713.6393874120176</v>
      </c>
      <c r="D301" s="6">
        <f t="shared" si="29"/>
        <v>118.43778912880586</v>
      </c>
      <c r="E301" s="1">
        <f t="shared" si="27"/>
        <v>3595.2015982832118</v>
      </c>
      <c r="F301" s="1">
        <f t="shared" si="28"/>
        <v>18270.236394727101</v>
      </c>
    </row>
    <row r="302" spans="1:6" x14ac:dyDescent="0.25">
      <c r="A302" s="58">
        <f t="shared" si="25"/>
        <v>296</v>
      </c>
      <c r="B302" s="1">
        <f t="shared" si="26"/>
        <v>18270.236394727101</v>
      </c>
      <c r="C302" s="1">
        <f t="shared" si="24"/>
        <v>3713.6393874120176</v>
      </c>
      <c r="D302" s="6">
        <f t="shared" si="29"/>
        <v>98.963780471438469</v>
      </c>
      <c r="E302" s="1">
        <f t="shared" si="27"/>
        <v>3614.6756069405792</v>
      </c>
      <c r="F302" s="1">
        <f t="shared" si="28"/>
        <v>14655.560787786522</v>
      </c>
    </row>
    <row r="303" spans="1:6" x14ac:dyDescent="0.25">
      <c r="A303" s="58">
        <f t="shared" si="25"/>
        <v>297</v>
      </c>
      <c r="B303" s="1">
        <f t="shared" si="26"/>
        <v>14655.560787786522</v>
      </c>
      <c r="C303" s="1">
        <f t="shared" si="24"/>
        <v>3713.6393874120176</v>
      </c>
      <c r="D303" s="6">
        <f t="shared" si="29"/>
        <v>79.384287600510334</v>
      </c>
      <c r="E303" s="1">
        <f t="shared" si="27"/>
        <v>3634.2550998115075</v>
      </c>
      <c r="F303" s="1">
        <f t="shared" si="28"/>
        <v>11021.305687975015</v>
      </c>
    </row>
    <row r="304" spans="1:6" x14ac:dyDescent="0.25">
      <c r="A304" s="58">
        <f t="shared" si="25"/>
        <v>298</v>
      </c>
      <c r="B304" s="1">
        <f t="shared" si="26"/>
        <v>11021.305687975015</v>
      </c>
      <c r="C304" s="1">
        <f t="shared" si="24"/>
        <v>3713.6393874120176</v>
      </c>
      <c r="D304" s="6">
        <f t="shared" si="29"/>
        <v>59.698739143197997</v>
      </c>
      <c r="E304" s="1">
        <f t="shared" si="27"/>
        <v>3653.9406482688196</v>
      </c>
      <c r="F304" s="1">
        <f t="shared" si="28"/>
        <v>7367.3650397061956</v>
      </c>
    </row>
    <row r="305" spans="1:6" x14ac:dyDescent="0.25">
      <c r="A305" s="58">
        <f t="shared" si="25"/>
        <v>299</v>
      </c>
      <c r="B305" s="1">
        <f t="shared" si="26"/>
        <v>7367.3650397061956</v>
      </c>
      <c r="C305" s="1">
        <f t="shared" si="24"/>
        <v>3713.6393874120176</v>
      </c>
      <c r="D305" s="6">
        <f t="shared" si="29"/>
        <v>39.906560631741897</v>
      </c>
      <c r="E305" s="1">
        <f t="shared" si="27"/>
        <v>3673.7328267802759</v>
      </c>
      <c r="F305" s="1">
        <f t="shared" si="28"/>
        <v>3693.6322129259197</v>
      </c>
    </row>
    <row r="306" spans="1:6" ht="15.75" thickBot="1" x14ac:dyDescent="0.3">
      <c r="A306" s="9">
        <f t="shared" si="25"/>
        <v>300</v>
      </c>
      <c r="B306" s="7">
        <f t="shared" si="26"/>
        <v>3693.6322129259197</v>
      </c>
      <c r="C306" s="7">
        <f t="shared" si="24"/>
        <v>3713.6393874120176</v>
      </c>
      <c r="D306" s="8">
        <f t="shared" si="29"/>
        <v>20.007174486682064</v>
      </c>
      <c r="E306" s="7">
        <f t="shared" si="27"/>
        <v>3693.6322129253354</v>
      </c>
      <c r="F306" s="7">
        <f t="shared" si="28"/>
        <v>5.8435034588910639E-10</v>
      </c>
    </row>
    <row r="308" spans="1:6" x14ac:dyDescent="0.25">
      <c r="A308" t="s">
        <v>10</v>
      </c>
      <c r="B308" s="6">
        <f>SUM(C7:C306)</f>
        <v>1114091.8162236006</v>
      </c>
    </row>
    <row r="309" spans="1:6" x14ac:dyDescent="0.25">
      <c r="A309" t="s">
        <v>13</v>
      </c>
      <c r="B309" s="6">
        <f>SUM(D7:D306)</f>
        <v>564091.81622360623</v>
      </c>
    </row>
  </sheetData>
  <mergeCells count="1">
    <mergeCell ref="A1:F1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2"/>
  <sheetViews>
    <sheetView showGridLines="0" workbookViewId="0">
      <pane ySplit="6" topLeftCell="A341" activePane="bottomLeft" state="frozen"/>
      <selection pane="bottomLeft" activeCell="C370" sqref="C370"/>
    </sheetView>
  </sheetViews>
  <sheetFormatPr defaultRowHeight="15" x14ac:dyDescent="0.25"/>
  <cols>
    <col min="1" max="1" width="20.5703125" customWidth="1"/>
    <col min="2" max="2" width="19.28515625" customWidth="1"/>
    <col min="3" max="6" width="17.28515625" customWidth="1"/>
  </cols>
  <sheetData>
    <row r="1" spans="1:6" ht="21" x14ac:dyDescent="0.35">
      <c r="A1" s="171" t="s">
        <v>14</v>
      </c>
      <c r="B1" s="172"/>
      <c r="C1" s="172"/>
      <c r="D1" s="172"/>
      <c r="E1" s="172"/>
      <c r="F1" s="173"/>
    </row>
    <row r="2" spans="1:6" x14ac:dyDescent="0.25">
      <c r="A2" s="2" t="s">
        <v>1</v>
      </c>
      <c r="B2" s="11">
        <f>'IDR Analysis v2'!C8</f>
        <v>575000</v>
      </c>
      <c r="C2" s="1"/>
    </row>
    <row r="3" spans="1:6" x14ac:dyDescent="0.25">
      <c r="A3" s="2" t="s">
        <v>2</v>
      </c>
      <c r="B3" s="3">
        <f>'IDR Analysis v2'!C9</f>
        <v>6.5000000000000002E-2</v>
      </c>
    </row>
    <row r="4" spans="1:6" ht="15.75" thickBot="1" x14ac:dyDescent="0.3">
      <c r="A4" s="4" t="s">
        <v>3</v>
      </c>
      <c r="B4" s="4">
        <f>30*12</f>
        <v>360</v>
      </c>
    </row>
    <row r="6" spans="1:6" x14ac:dyDescent="0.25">
      <c r="A6" s="10" t="s">
        <v>4</v>
      </c>
      <c r="B6" s="60" t="s">
        <v>5</v>
      </c>
      <c r="C6" s="60" t="s">
        <v>6</v>
      </c>
      <c r="D6" s="60" t="s">
        <v>7</v>
      </c>
      <c r="E6" s="60" t="s">
        <v>8</v>
      </c>
      <c r="F6" s="60" t="s">
        <v>9</v>
      </c>
    </row>
    <row r="7" spans="1:6" x14ac:dyDescent="0.25">
      <c r="A7" s="58">
        <v>1</v>
      </c>
      <c r="B7" s="1">
        <f>B2</f>
        <v>575000</v>
      </c>
      <c r="C7" s="1">
        <f>PMT($B$3/12,$B$4,-$B$2)</f>
        <v>3634.3911350845415</v>
      </c>
      <c r="D7" s="26">
        <f>B7*($B$3/12)</f>
        <v>3114.5833333333335</v>
      </c>
      <c r="E7" s="1">
        <f>C7-D7</f>
        <v>519.80780175120799</v>
      </c>
      <c r="F7" s="1">
        <f>B7-E7</f>
        <v>574480.19219824881</v>
      </c>
    </row>
    <row r="8" spans="1:6" x14ac:dyDescent="0.25">
      <c r="A8" s="58">
        <v>2</v>
      </c>
      <c r="B8" s="1">
        <f>F7</f>
        <v>574480.19219824881</v>
      </c>
      <c r="C8" s="1">
        <f>PMT($B$3/12,$B$4,-$B$2)</f>
        <v>3634.3911350845415</v>
      </c>
      <c r="D8" s="26">
        <f>B8*($B$3/12)</f>
        <v>3111.7677077405147</v>
      </c>
      <c r="E8" s="1">
        <f>C8-D8</f>
        <v>522.62342734402682</v>
      </c>
      <c r="F8" s="1">
        <f>B8-E8</f>
        <v>573957.56877090479</v>
      </c>
    </row>
    <row r="9" spans="1:6" x14ac:dyDescent="0.25">
      <c r="A9" s="58">
        <v>3</v>
      </c>
      <c r="B9" s="1">
        <f t="shared" ref="B9:B15" si="0">F8</f>
        <v>573957.56877090479</v>
      </c>
      <c r="C9" s="1">
        <f t="shared" ref="C9:C72" si="1">PMT($B$3/12,$B$4,-$B$2)</f>
        <v>3634.3911350845415</v>
      </c>
      <c r="D9" s="26">
        <f t="shared" ref="D9:D15" si="2">B9*($B$3/12)</f>
        <v>3108.9368308424009</v>
      </c>
      <c r="E9" s="1">
        <f t="shared" ref="E9:E15" si="3">C9-D9</f>
        <v>525.45430424214055</v>
      </c>
      <c r="F9" s="1">
        <f t="shared" ref="F9:F15" si="4">B9-E9</f>
        <v>573432.11446666264</v>
      </c>
    </row>
    <row r="10" spans="1:6" x14ac:dyDescent="0.25">
      <c r="A10" s="58">
        <v>4</v>
      </c>
      <c r="B10" s="1">
        <f t="shared" si="0"/>
        <v>573432.11446666264</v>
      </c>
      <c r="C10" s="1">
        <f t="shared" si="1"/>
        <v>3634.3911350845415</v>
      </c>
      <c r="D10" s="26">
        <f t="shared" si="2"/>
        <v>3106.0906200277559</v>
      </c>
      <c r="E10" s="1">
        <f t="shared" si="3"/>
        <v>528.30051505678557</v>
      </c>
      <c r="F10" s="1">
        <f t="shared" si="4"/>
        <v>572903.81395160581</v>
      </c>
    </row>
    <row r="11" spans="1:6" x14ac:dyDescent="0.25">
      <c r="A11" s="58">
        <v>5</v>
      </c>
      <c r="B11" s="1">
        <f t="shared" si="0"/>
        <v>572903.81395160581</v>
      </c>
      <c r="C11" s="1">
        <f t="shared" si="1"/>
        <v>3634.3911350845415</v>
      </c>
      <c r="D11" s="26">
        <f t="shared" si="2"/>
        <v>3103.228992237865</v>
      </c>
      <c r="E11" s="1">
        <f t="shared" si="3"/>
        <v>531.16214284667649</v>
      </c>
      <c r="F11" s="1">
        <f t="shared" si="4"/>
        <v>572372.65180875908</v>
      </c>
    </row>
    <row r="12" spans="1:6" x14ac:dyDescent="0.25">
      <c r="A12" s="58">
        <v>6</v>
      </c>
      <c r="B12" s="1">
        <f t="shared" si="0"/>
        <v>572372.65180875908</v>
      </c>
      <c r="C12" s="1">
        <f t="shared" si="1"/>
        <v>3634.3911350845415</v>
      </c>
      <c r="D12" s="26">
        <f t="shared" si="2"/>
        <v>3100.351863964112</v>
      </c>
      <c r="E12" s="1">
        <f t="shared" si="3"/>
        <v>534.03927112042948</v>
      </c>
      <c r="F12" s="1">
        <f t="shared" si="4"/>
        <v>571838.61253763863</v>
      </c>
    </row>
    <row r="13" spans="1:6" x14ac:dyDescent="0.25">
      <c r="A13" s="58">
        <v>7</v>
      </c>
      <c r="B13" s="1">
        <f t="shared" si="0"/>
        <v>571838.61253763863</v>
      </c>
      <c r="C13" s="1">
        <f t="shared" si="1"/>
        <v>3634.3911350845415</v>
      </c>
      <c r="D13" s="26">
        <f t="shared" si="2"/>
        <v>3097.4591512455427</v>
      </c>
      <c r="E13" s="1">
        <f t="shared" si="3"/>
        <v>536.9319838389988</v>
      </c>
      <c r="F13" s="1">
        <f t="shared" si="4"/>
        <v>571301.68055379961</v>
      </c>
    </row>
    <row r="14" spans="1:6" x14ac:dyDescent="0.25">
      <c r="A14" s="58">
        <v>8</v>
      </c>
      <c r="B14" s="1">
        <f t="shared" si="0"/>
        <v>571301.68055379961</v>
      </c>
      <c r="C14" s="1">
        <f t="shared" si="1"/>
        <v>3634.3911350845415</v>
      </c>
      <c r="D14" s="26">
        <f t="shared" si="2"/>
        <v>3094.5507696664145</v>
      </c>
      <c r="E14" s="1">
        <f t="shared" si="3"/>
        <v>539.84036541812702</v>
      </c>
      <c r="F14" s="1">
        <f t="shared" si="4"/>
        <v>570761.84018838149</v>
      </c>
    </row>
    <row r="15" spans="1:6" x14ac:dyDescent="0.25">
      <c r="A15" s="58">
        <v>9</v>
      </c>
      <c r="B15" s="1">
        <f t="shared" si="0"/>
        <v>570761.84018838149</v>
      </c>
      <c r="C15" s="1">
        <f t="shared" si="1"/>
        <v>3634.3911350845415</v>
      </c>
      <c r="D15" s="26">
        <f t="shared" si="2"/>
        <v>3091.6266343537332</v>
      </c>
      <c r="E15" s="1">
        <f t="shared" si="3"/>
        <v>542.76450073080832</v>
      </c>
      <c r="F15" s="1">
        <f t="shared" si="4"/>
        <v>570219.07568765071</v>
      </c>
    </row>
    <row r="16" spans="1:6" x14ac:dyDescent="0.25">
      <c r="A16" s="58">
        <v>10</v>
      </c>
      <c r="B16" s="1">
        <f t="shared" ref="B16:B79" si="5">F15</f>
        <v>570219.07568765071</v>
      </c>
      <c r="C16" s="1">
        <f t="shared" si="1"/>
        <v>3634.3911350845415</v>
      </c>
      <c r="D16" s="26">
        <f t="shared" ref="D16:D79" si="6">B16*($B$3/12)</f>
        <v>3088.6866599747746</v>
      </c>
      <c r="E16" s="1">
        <f t="shared" ref="E16:E79" si="7">C16-D16</f>
        <v>545.70447510976692</v>
      </c>
      <c r="F16" s="1">
        <f t="shared" ref="F16:F79" si="8">B16-E16</f>
        <v>569673.37121254089</v>
      </c>
    </row>
    <row r="17" spans="1:6" x14ac:dyDescent="0.25">
      <c r="A17" s="58">
        <v>11</v>
      </c>
      <c r="B17" s="1">
        <f t="shared" si="5"/>
        <v>569673.37121254089</v>
      </c>
      <c r="C17" s="1">
        <f t="shared" si="1"/>
        <v>3634.3911350845415</v>
      </c>
      <c r="D17" s="26">
        <f t="shared" si="6"/>
        <v>3085.7307607345965</v>
      </c>
      <c r="E17" s="1">
        <f t="shared" si="7"/>
        <v>548.66037434994496</v>
      </c>
      <c r="F17" s="1">
        <f t="shared" si="8"/>
        <v>569124.71083819098</v>
      </c>
    </row>
    <row r="18" spans="1:6" x14ac:dyDescent="0.25">
      <c r="A18" s="58">
        <v>12</v>
      </c>
      <c r="B18" s="1">
        <f t="shared" si="5"/>
        <v>569124.71083819098</v>
      </c>
      <c r="C18" s="1">
        <f t="shared" si="1"/>
        <v>3634.3911350845415</v>
      </c>
      <c r="D18" s="26">
        <f t="shared" si="6"/>
        <v>3082.7588503735346</v>
      </c>
      <c r="E18" s="1">
        <f t="shared" si="7"/>
        <v>551.63228471100683</v>
      </c>
      <c r="F18" s="1">
        <f t="shared" si="8"/>
        <v>568573.07855347998</v>
      </c>
    </row>
    <row r="19" spans="1:6" x14ac:dyDescent="0.25">
      <c r="A19" s="58">
        <v>13</v>
      </c>
      <c r="B19" s="1">
        <f t="shared" si="5"/>
        <v>568573.07855347998</v>
      </c>
      <c r="C19" s="1">
        <f t="shared" si="1"/>
        <v>3634.3911350845415</v>
      </c>
      <c r="D19" s="26">
        <f t="shared" si="6"/>
        <v>3079.7708421646835</v>
      </c>
      <c r="E19" s="1">
        <f t="shared" si="7"/>
        <v>554.620292919858</v>
      </c>
      <c r="F19" s="1">
        <f t="shared" si="8"/>
        <v>568018.45826056018</v>
      </c>
    </row>
    <row r="20" spans="1:6" x14ac:dyDescent="0.25">
      <c r="A20" s="58">
        <v>14</v>
      </c>
      <c r="B20" s="1">
        <f t="shared" si="5"/>
        <v>568018.45826056018</v>
      </c>
      <c r="C20" s="1">
        <f t="shared" si="1"/>
        <v>3634.3911350845415</v>
      </c>
      <c r="D20" s="26">
        <f t="shared" si="6"/>
        <v>3076.7666489113676</v>
      </c>
      <c r="E20" s="1">
        <f t="shared" si="7"/>
        <v>557.62448617317386</v>
      </c>
      <c r="F20" s="1">
        <f t="shared" si="8"/>
        <v>567460.83377438702</v>
      </c>
    </row>
    <row r="21" spans="1:6" x14ac:dyDescent="0.25">
      <c r="A21" s="58">
        <v>15</v>
      </c>
      <c r="B21" s="1">
        <f t="shared" si="5"/>
        <v>567460.83377438702</v>
      </c>
      <c r="C21" s="1">
        <f t="shared" si="1"/>
        <v>3634.3911350845415</v>
      </c>
      <c r="D21" s="26">
        <f t="shared" si="6"/>
        <v>3073.7461829445965</v>
      </c>
      <c r="E21" s="1">
        <f t="shared" si="7"/>
        <v>560.64495213994496</v>
      </c>
      <c r="F21" s="1">
        <f t="shared" si="8"/>
        <v>566900.18882224709</v>
      </c>
    </row>
    <row r="22" spans="1:6" x14ac:dyDescent="0.25">
      <c r="A22" s="58">
        <v>16</v>
      </c>
      <c r="B22" s="1">
        <f t="shared" si="5"/>
        <v>566900.18882224709</v>
      </c>
      <c r="C22" s="1">
        <f t="shared" si="1"/>
        <v>3634.3911350845415</v>
      </c>
      <c r="D22" s="26">
        <f t="shared" si="6"/>
        <v>3070.7093561205052</v>
      </c>
      <c r="E22" s="1">
        <f t="shared" si="7"/>
        <v>563.68177896403631</v>
      </c>
      <c r="F22" s="1">
        <f t="shared" si="8"/>
        <v>566336.50704328308</v>
      </c>
    </row>
    <row r="23" spans="1:6" x14ac:dyDescent="0.25">
      <c r="A23" s="58">
        <v>17</v>
      </c>
      <c r="B23" s="1">
        <f t="shared" si="5"/>
        <v>566336.50704328308</v>
      </c>
      <c r="C23" s="1">
        <f t="shared" si="1"/>
        <v>3634.3911350845415</v>
      </c>
      <c r="D23" s="26">
        <f t="shared" si="6"/>
        <v>3067.6560798177834</v>
      </c>
      <c r="E23" s="1">
        <f t="shared" si="7"/>
        <v>566.73505526675808</v>
      </c>
      <c r="F23" s="1">
        <f t="shared" si="8"/>
        <v>565769.77198801632</v>
      </c>
    </row>
    <row r="24" spans="1:6" x14ac:dyDescent="0.25">
      <c r="A24" s="58">
        <v>18</v>
      </c>
      <c r="B24" s="1">
        <f t="shared" si="5"/>
        <v>565769.77198801632</v>
      </c>
      <c r="C24" s="1">
        <f t="shared" si="1"/>
        <v>3634.3911350845415</v>
      </c>
      <c r="D24" s="26">
        <f t="shared" si="6"/>
        <v>3064.5862649350884</v>
      </c>
      <c r="E24" s="1">
        <f t="shared" si="7"/>
        <v>569.80487014945311</v>
      </c>
      <c r="F24" s="1">
        <f t="shared" si="8"/>
        <v>565199.96711786685</v>
      </c>
    </row>
    <row r="25" spans="1:6" x14ac:dyDescent="0.25">
      <c r="A25" s="58">
        <v>19</v>
      </c>
      <c r="B25" s="1">
        <f t="shared" si="5"/>
        <v>565199.96711786685</v>
      </c>
      <c r="C25" s="1">
        <f t="shared" si="1"/>
        <v>3634.3911350845415</v>
      </c>
      <c r="D25" s="26">
        <f t="shared" si="6"/>
        <v>3061.4998218884457</v>
      </c>
      <c r="E25" s="1">
        <f t="shared" si="7"/>
        <v>572.89131319609578</v>
      </c>
      <c r="F25" s="1">
        <f t="shared" si="8"/>
        <v>564627.07580467081</v>
      </c>
    </row>
    <row r="26" spans="1:6" x14ac:dyDescent="0.25">
      <c r="A26" s="58">
        <v>20</v>
      </c>
      <c r="B26" s="1">
        <f t="shared" si="5"/>
        <v>564627.07580467081</v>
      </c>
      <c r="C26" s="1">
        <f t="shared" si="1"/>
        <v>3634.3911350845415</v>
      </c>
      <c r="D26" s="26">
        <f t="shared" si="6"/>
        <v>3058.3966606086337</v>
      </c>
      <c r="E26" s="1">
        <f t="shared" si="7"/>
        <v>575.99447447590774</v>
      </c>
      <c r="F26" s="1">
        <f t="shared" si="8"/>
        <v>564051.08133019495</v>
      </c>
    </row>
    <row r="27" spans="1:6" x14ac:dyDescent="0.25">
      <c r="A27" s="58">
        <v>21</v>
      </c>
      <c r="B27" s="1">
        <f t="shared" si="5"/>
        <v>564051.08133019495</v>
      </c>
      <c r="C27" s="1">
        <f t="shared" si="1"/>
        <v>3634.3911350845415</v>
      </c>
      <c r="D27" s="26">
        <f t="shared" si="6"/>
        <v>3055.2766905385561</v>
      </c>
      <c r="E27" s="1">
        <f t="shared" si="7"/>
        <v>579.11444454598541</v>
      </c>
      <c r="F27" s="1">
        <f t="shared" si="8"/>
        <v>563471.96688564902</v>
      </c>
    </row>
    <row r="28" spans="1:6" x14ac:dyDescent="0.25">
      <c r="A28" s="58">
        <v>22</v>
      </c>
      <c r="B28" s="1">
        <f t="shared" si="5"/>
        <v>563471.96688564902</v>
      </c>
      <c r="C28" s="1">
        <f t="shared" si="1"/>
        <v>3634.3911350845415</v>
      </c>
      <c r="D28" s="26">
        <f t="shared" si="6"/>
        <v>3052.1398206305989</v>
      </c>
      <c r="E28" s="1">
        <f t="shared" si="7"/>
        <v>582.25131445394254</v>
      </c>
      <c r="F28" s="1">
        <f t="shared" si="8"/>
        <v>562889.71557119512</v>
      </c>
    </row>
    <row r="29" spans="1:6" x14ac:dyDescent="0.25">
      <c r="A29" s="58">
        <v>23</v>
      </c>
      <c r="B29" s="1">
        <f t="shared" si="5"/>
        <v>562889.71557119512</v>
      </c>
      <c r="C29" s="1">
        <f t="shared" si="1"/>
        <v>3634.3911350845415</v>
      </c>
      <c r="D29" s="26">
        <f t="shared" si="6"/>
        <v>3048.9859593439737</v>
      </c>
      <c r="E29" s="1">
        <f t="shared" si="7"/>
        <v>585.40517574056776</v>
      </c>
      <c r="F29" s="1">
        <f t="shared" si="8"/>
        <v>562304.31039545452</v>
      </c>
    </row>
    <row r="30" spans="1:6" x14ac:dyDescent="0.25">
      <c r="A30" s="58">
        <v>24</v>
      </c>
      <c r="B30" s="1">
        <f t="shared" si="5"/>
        <v>562304.31039545452</v>
      </c>
      <c r="C30" s="1">
        <f t="shared" si="1"/>
        <v>3634.3911350845415</v>
      </c>
      <c r="D30" s="26">
        <f t="shared" si="6"/>
        <v>3045.8150146420453</v>
      </c>
      <c r="E30" s="1">
        <f t="shared" si="7"/>
        <v>588.57612044249618</v>
      </c>
      <c r="F30" s="1">
        <f t="shared" si="8"/>
        <v>561715.73427501204</v>
      </c>
    </row>
    <row r="31" spans="1:6" x14ac:dyDescent="0.25">
      <c r="A31" s="58">
        <v>25</v>
      </c>
      <c r="B31" s="1">
        <f t="shared" si="5"/>
        <v>561715.73427501204</v>
      </c>
      <c r="C31" s="1">
        <f t="shared" si="1"/>
        <v>3634.3911350845415</v>
      </c>
      <c r="D31" s="26">
        <f t="shared" si="6"/>
        <v>3042.6268939896486</v>
      </c>
      <c r="E31" s="1">
        <f t="shared" si="7"/>
        <v>591.7642410948929</v>
      </c>
      <c r="F31" s="1">
        <f t="shared" si="8"/>
        <v>561123.97003391711</v>
      </c>
    </row>
    <row r="32" spans="1:6" x14ac:dyDescent="0.25">
      <c r="A32" s="58">
        <v>26</v>
      </c>
      <c r="B32" s="1">
        <f t="shared" si="5"/>
        <v>561123.97003391711</v>
      </c>
      <c r="C32" s="1">
        <f t="shared" si="1"/>
        <v>3634.3911350845415</v>
      </c>
      <c r="D32" s="26">
        <f t="shared" si="6"/>
        <v>3039.4215043503846</v>
      </c>
      <c r="E32" s="1">
        <f t="shared" si="7"/>
        <v>594.96963073415691</v>
      </c>
      <c r="F32" s="1">
        <f t="shared" si="8"/>
        <v>560529.00040318293</v>
      </c>
    </row>
    <row r="33" spans="1:6" x14ac:dyDescent="0.25">
      <c r="A33" s="58">
        <v>27</v>
      </c>
      <c r="B33" s="1">
        <f t="shared" si="5"/>
        <v>560529.00040318293</v>
      </c>
      <c r="C33" s="1">
        <f t="shared" si="1"/>
        <v>3634.3911350845415</v>
      </c>
      <c r="D33" s="26">
        <f t="shared" si="6"/>
        <v>3036.1987521839078</v>
      </c>
      <c r="E33" s="1">
        <f t="shared" si="7"/>
        <v>598.19238290063367</v>
      </c>
      <c r="F33" s="1">
        <f t="shared" si="8"/>
        <v>559930.8080202823</v>
      </c>
    </row>
    <row r="34" spans="1:6" x14ac:dyDescent="0.25">
      <c r="A34" s="58">
        <v>28</v>
      </c>
      <c r="B34" s="1">
        <f t="shared" si="5"/>
        <v>559930.8080202823</v>
      </c>
      <c r="C34" s="1">
        <f t="shared" si="1"/>
        <v>3634.3911350845415</v>
      </c>
      <c r="D34" s="26">
        <f t="shared" si="6"/>
        <v>3032.958543443196</v>
      </c>
      <c r="E34" s="1">
        <f t="shared" si="7"/>
        <v>601.43259164134543</v>
      </c>
      <c r="F34" s="1">
        <f t="shared" si="8"/>
        <v>559329.37542864098</v>
      </c>
    </row>
    <row r="35" spans="1:6" x14ac:dyDescent="0.25">
      <c r="A35" s="58">
        <v>29</v>
      </c>
      <c r="B35" s="1">
        <f t="shared" si="5"/>
        <v>559329.37542864098</v>
      </c>
      <c r="C35" s="1">
        <f t="shared" si="1"/>
        <v>3634.3911350845415</v>
      </c>
      <c r="D35" s="26">
        <f t="shared" si="6"/>
        <v>3029.7007835718055</v>
      </c>
      <c r="E35" s="1">
        <f t="shared" si="7"/>
        <v>604.69035151273602</v>
      </c>
      <c r="F35" s="1">
        <f t="shared" si="8"/>
        <v>558724.68507712823</v>
      </c>
    </row>
    <row r="36" spans="1:6" x14ac:dyDescent="0.25">
      <c r="A36" s="58">
        <v>30</v>
      </c>
      <c r="B36" s="1">
        <f t="shared" si="5"/>
        <v>558724.68507712823</v>
      </c>
      <c r="C36" s="1">
        <f t="shared" si="1"/>
        <v>3634.3911350845415</v>
      </c>
      <c r="D36" s="26">
        <f t="shared" si="6"/>
        <v>3026.4253775011111</v>
      </c>
      <c r="E36" s="1">
        <f t="shared" si="7"/>
        <v>607.96575758343033</v>
      </c>
      <c r="F36" s="1">
        <f t="shared" si="8"/>
        <v>558116.71931954485</v>
      </c>
    </row>
    <row r="37" spans="1:6" x14ac:dyDescent="0.25">
      <c r="A37" s="58">
        <v>31</v>
      </c>
      <c r="B37" s="1">
        <f t="shared" si="5"/>
        <v>558116.71931954485</v>
      </c>
      <c r="C37" s="1">
        <f t="shared" si="1"/>
        <v>3634.3911350845415</v>
      </c>
      <c r="D37" s="26">
        <f t="shared" si="6"/>
        <v>3023.1322296475346</v>
      </c>
      <c r="E37" s="1">
        <f t="shared" si="7"/>
        <v>611.25890543700689</v>
      </c>
      <c r="F37" s="1">
        <f t="shared" si="8"/>
        <v>557505.46041410789</v>
      </c>
    </row>
    <row r="38" spans="1:6" x14ac:dyDescent="0.25">
      <c r="A38" s="58">
        <v>32</v>
      </c>
      <c r="B38" s="1">
        <f t="shared" si="5"/>
        <v>557505.46041410789</v>
      </c>
      <c r="C38" s="1">
        <f t="shared" si="1"/>
        <v>3634.3911350845415</v>
      </c>
      <c r="D38" s="26">
        <f t="shared" si="6"/>
        <v>3019.821243909751</v>
      </c>
      <c r="E38" s="1">
        <f t="shared" si="7"/>
        <v>614.56989117479043</v>
      </c>
      <c r="F38" s="1">
        <f t="shared" si="8"/>
        <v>556890.8905229331</v>
      </c>
    </row>
    <row r="39" spans="1:6" x14ac:dyDescent="0.25">
      <c r="A39" s="58">
        <v>33</v>
      </c>
      <c r="B39" s="1">
        <f t="shared" si="5"/>
        <v>556890.8905229331</v>
      </c>
      <c r="C39" s="1">
        <f t="shared" si="1"/>
        <v>3634.3911350845415</v>
      </c>
      <c r="D39" s="26">
        <f t="shared" si="6"/>
        <v>3016.4923236658879</v>
      </c>
      <c r="E39" s="1">
        <f t="shared" si="7"/>
        <v>617.89881141865362</v>
      </c>
      <c r="F39" s="1">
        <f t="shared" si="8"/>
        <v>556272.99171151442</v>
      </c>
    </row>
    <row r="40" spans="1:6" x14ac:dyDescent="0.25">
      <c r="A40" s="58">
        <v>34</v>
      </c>
      <c r="B40" s="1">
        <f t="shared" si="5"/>
        <v>556272.99171151442</v>
      </c>
      <c r="C40" s="1">
        <f t="shared" si="1"/>
        <v>3634.3911350845415</v>
      </c>
      <c r="D40" s="26">
        <f t="shared" si="6"/>
        <v>3013.1453717707032</v>
      </c>
      <c r="E40" s="1">
        <f t="shared" si="7"/>
        <v>621.24576331383832</v>
      </c>
      <c r="F40" s="1">
        <f t="shared" si="8"/>
        <v>555651.74594820058</v>
      </c>
    </row>
    <row r="41" spans="1:6" x14ac:dyDescent="0.25">
      <c r="A41" s="58">
        <v>35</v>
      </c>
      <c r="B41" s="1">
        <f t="shared" si="5"/>
        <v>555651.74594820058</v>
      </c>
      <c r="C41" s="1">
        <f t="shared" si="1"/>
        <v>3634.3911350845415</v>
      </c>
      <c r="D41" s="26">
        <f t="shared" si="6"/>
        <v>3009.7802905527533</v>
      </c>
      <c r="E41" s="1">
        <f t="shared" si="7"/>
        <v>624.61084453178819</v>
      </c>
      <c r="F41" s="1">
        <f t="shared" si="8"/>
        <v>555027.13510366878</v>
      </c>
    </row>
    <row r="42" spans="1:6" x14ac:dyDescent="0.25">
      <c r="A42" s="58">
        <v>36</v>
      </c>
      <c r="B42" s="1">
        <f t="shared" si="5"/>
        <v>555027.13510366878</v>
      </c>
      <c r="C42" s="1">
        <f t="shared" si="1"/>
        <v>3634.3911350845415</v>
      </c>
      <c r="D42" s="26">
        <f t="shared" si="6"/>
        <v>3006.3969818115393</v>
      </c>
      <c r="E42" s="1">
        <f t="shared" si="7"/>
        <v>627.99415327300221</v>
      </c>
      <c r="F42" s="1">
        <f t="shared" si="8"/>
        <v>554399.14095039573</v>
      </c>
    </row>
    <row r="43" spans="1:6" x14ac:dyDescent="0.25">
      <c r="A43" s="58">
        <v>37</v>
      </c>
      <c r="B43" s="1">
        <f t="shared" si="5"/>
        <v>554399.14095039573</v>
      </c>
      <c r="C43" s="1">
        <f t="shared" si="1"/>
        <v>3634.3911350845415</v>
      </c>
      <c r="D43" s="26">
        <f t="shared" si="6"/>
        <v>3002.9953468146437</v>
      </c>
      <c r="E43" s="1">
        <f t="shared" si="7"/>
        <v>631.39578826989782</v>
      </c>
      <c r="F43" s="1">
        <f t="shared" si="8"/>
        <v>553767.74516212579</v>
      </c>
    </row>
    <row r="44" spans="1:6" x14ac:dyDescent="0.25">
      <c r="A44" s="58">
        <v>38</v>
      </c>
      <c r="B44" s="1">
        <f t="shared" si="5"/>
        <v>553767.74516212579</v>
      </c>
      <c r="C44" s="1">
        <f t="shared" si="1"/>
        <v>3634.3911350845415</v>
      </c>
      <c r="D44" s="26">
        <f t="shared" si="6"/>
        <v>2999.575286294848</v>
      </c>
      <c r="E44" s="1">
        <f t="shared" si="7"/>
        <v>634.81584878969352</v>
      </c>
      <c r="F44" s="1">
        <f t="shared" si="8"/>
        <v>553132.92931333615</v>
      </c>
    </row>
    <row r="45" spans="1:6" x14ac:dyDescent="0.25">
      <c r="A45" s="58">
        <v>39</v>
      </c>
      <c r="B45" s="1">
        <f t="shared" si="5"/>
        <v>553132.92931333615</v>
      </c>
      <c r="C45" s="1">
        <f t="shared" si="1"/>
        <v>3634.3911350845415</v>
      </c>
      <c r="D45" s="26">
        <f t="shared" si="6"/>
        <v>2996.1367004472377</v>
      </c>
      <c r="E45" s="1">
        <f t="shared" si="7"/>
        <v>638.2544346373038</v>
      </c>
      <c r="F45" s="1">
        <f t="shared" si="8"/>
        <v>552494.67487869889</v>
      </c>
    </row>
    <row r="46" spans="1:6" x14ac:dyDescent="0.25">
      <c r="A46" s="58">
        <v>40</v>
      </c>
      <c r="B46" s="1">
        <f t="shared" si="5"/>
        <v>552494.67487869889</v>
      </c>
      <c r="C46" s="1">
        <f t="shared" si="1"/>
        <v>3634.3911350845415</v>
      </c>
      <c r="D46" s="26">
        <f t="shared" si="6"/>
        <v>2992.6794889262856</v>
      </c>
      <c r="E46" s="1">
        <f t="shared" si="7"/>
        <v>641.71164615825592</v>
      </c>
      <c r="F46" s="1">
        <f t="shared" si="8"/>
        <v>551852.96323254064</v>
      </c>
    </row>
    <row r="47" spans="1:6" x14ac:dyDescent="0.25">
      <c r="A47" s="58">
        <v>41</v>
      </c>
      <c r="B47" s="1">
        <f t="shared" si="5"/>
        <v>551852.96323254064</v>
      </c>
      <c r="C47" s="1">
        <f t="shared" si="1"/>
        <v>3634.3911350845415</v>
      </c>
      <c r="D47" s="26">
        <f t="shared" si="6"/>
        <v>2989.2035508429285</v>
      </c>
      <c r="E47" s="1">
        <f t="shared" si="7"/>
        <v>645.18758424161297</v>
      </c>
      <c r="F47" s="1">
        <f t="shared" si="8"/>
        <v>551207.77564829902</v>
      </c>
    </row>
    <row r="48" spans="1:6" x14ac:dyDescent="0.25">
      <c r="A48" s="58">
        <v>42</v>
      </c>
      <c r="B48" s="1">
        <f t="shared" si="5"/>
        <v>551207.77564829902</v>
      </c>
      <c r="C48" s="1">
        <f t="shared" si="1"/>
        <v>3634.3911350845415</v>
      </c>
      <c r="D48" s="26">
        <f t="shared" si="6"/>
        <v>2985.7087847616199</v>
      </c>
      <c r="E48" s="1">
        <f t="shared" si="7"/>
        <v>648.68235032292159</v>
      </c>
      <c r="F48" s="1">
        <f t="shared" si="8"/>
        <v>550559.09329797607</v>
      </c>
    </row>
    <row r="49" spans="1:6" x14ac:dyDescent="0.25">
      <c r="A49" s="58">
        <v>43</v>
      </c>
      <c r="B49" s="1">
        <f t="shared" si="5"/>
        <v>550559.09329797607</v>
      </c>
      <c r="C49" s="1">
        <f t="shared" si="1"/>
        <v>3634.3911350845415</v>
      </c>
      <c r="D49" s="26">
        <f t="shared" si="6"/>
        <v>2982.1950886973705</v>
      </c>
      <c r="E49" s="1">
        <f t="shared" si="7"/>
        <v>652.19604638717101</v>
      </c>
      <c r="F49" s="1">
        <f t="shared" si="8"/>
        <v>549906.89725158887</v>
      </c>
    </row>
    <row r="50" spans="1:6" x14ac:dyDescent="0.25">
      <c r="A50" s="58">
        <v>44</v>
      </c>
      <c r="B50" s="1">
        <f t="shared" si="5"/>
        <v>549906.89725158887</v>
      </c>
      <c r="C50" s="1">
        <f t="shared" si="1"/>
        <v>3634.3911350845415</v>
      </c>
      <c r="D50" s="26">
        <f t="shared" si="6"/>
        <v>2978.6623601127731</v>
      </c>
      <c r="E50" s="1">
        <f t="shared" si="7"/>
        <v>655.72877497176842</v>
      </c>
      <c r="F50" s="1">
        <f t="shared" si="8"/>
        <v>549251.16847661708</v>
      </c>
    </row>
    <row r="51" spans="1:6" x14ac:dyDescent="0.25">
      <c r="A51" s="58">
        <v>45</v>
      </c>
      <c r="B51" s="1">
        <f t="shared" si="5"/>
        <v>549251.16847661708</v>
      </c>
      <c r="C51" s="1">
        <f t="shared" si="1"/>
        <v>3634.3911350845415</v>
      </c>
      <c r="D51" s="26">
        <f t="shared" si="6"/>
        <v>2975.1104959150093</v>
      </c>
      <c r="E51" s="1">
        <f t="shared" si="7"/>
        <v>659.28063916953215</v>
      </c>
      <c r="F51" s="1">
        <f t="shared" si="8"/>
        <v>548591.88783744758</v>
      </c>
    </row>
    <row r="52" spans="1:6" x14ac:dyDescent="0.25">
      <c r="A52" s="58">
        <v>46</v>
      </c>
      <c r="B52" s="1">
        <f t="shared" si="5"/>
        <v>548591.88783744758</v>
      </c>
      <c r="C52" s="1">
        <f t="shared" si="1"/>
        <v>3634.3911350845415</v>
      </c>
      <c r="D52" s="26">
        <f t="shared" si="6"/>
        <v>2971.5393924528412</v>
      </c>
      <c r="E52" s="1">
        <f t="shared" si="7"/>
        <v>662.85174263170029</v>
      </c>
      <c r="F52" s="1">
        <f t="shared" si="8"/>
        <v>547929.03609481582</v>
      </c>
    </row>
    <row r="53" spans="1:6" x14ac:dyDescent="0.25">
      <c r="A53" s="58">
        <v>47</v>
      </c>
      <c r="B53" s="1">
        <f t="shared" si="5"/>
        <v>547929.03609481582</v>
      </c>
      <c r="C53" s="1">
        <f t="shared" si="1"/>
        <v>3634.3911350845415</v>
      </c>
      <c r="D53" s="26">
        <f t="shared" si="6"/>
        <v>2967.9489455135858</v>
      </c>
      <c r="E53" s="1">
        <f t="shared" si="7"/>
        <v>666.44218957095563</v>
      </c>
      <c r="F53" s="1">
        <f t="shared" si="8"/>
        <v>547262.59390524484</v>
      </c>
    </row>
    <row r="54" spans="1:6" x14ac:dyDescent="0.25">
      <c r="A54" s="58">
        <v>48</v>
      </c>
      <c r="B54" s="1">
        <f t="shared" si="5"/>
        <v>547262.59390524484</v>
      </c>
      <c r="C54" s="1">
        <f t="shared" si="1"/>
        <v>3634.3911350845415</v>
      </c>
      <c r="D54" s="26">
        <f t="shared" si="6"/>
        <v>2964.3390503200762</v>
      </c>
      <c r="E54" s="1">
        <f t="shared" si="7"/>
        <v>670.05208476446523</v>
      </c>
      <c r="F54" s="1">
        <f t="shared" si="8"/>
        <v>546592.54182048037</v>
      </c>
    </row>
    <row r="55" spans="1:6" x14ac:dyDescent="0.25">
      <c r="A55" s="58">
        <v>49</v>
      </c>
      <c r="B55" s="1">
        <f t="shared" si="5"/>
        <v>546592.54182048037</v>
      </c>
      <c r="C55" s="1">
        <f t="shared" si="1"/>
        <v>3634.3911350845415</v>
      </c>
      <c r="D55" s="26">
        <f t="shared" si="6"/>
        <v>2960.709601527602</v>
      </c>
      <c r="E55" s="1">
        <f t="shared" si="7"/>
        <v>673.68153355693948</v>
      </c>
      <c r="F55" s="1">
        <f t="shared" si="8"/>
        <v>545918.86028692347</v>
      </c>
    </row>
    <row r="56" spans="1:6" x14ac:dyDescent="0.25">
      <c r="A56" s="58">
        <v>50</v>
      </c>
      <c r="B56" s="1">
        <f t="shared" si="5"/>
        <v>545918.86028692347</v>
      </c>
      <c r="C56" s="1">
        <f t="shared" si="1"/>
        <v>3634.3911350845415</v>
      </c>
      <c r="D56" s="26">
        <f t="shared" si="6"/>
        <v>2957.0604932208357</v>
      </c>
      <c r="E56" s="1">
        <f t="shared" si="7"/>
        <v>677.33064186370575</v>
      </c>
      <c r="F56" s="1">
        <f t="shared" si="8"/>
        <v>545241.52964505972</v>
      </c>
    </row>
    <row r="57" spans="1:6" x14ac:dyDescent="0.25">
      <c r="A57" s="58">
        <v>51</v>
      </c>
      <c r="B57" s="1">
        <f t="shared" si="5"/>
        <v>545241.52964505972</v>
      </c>
      <c r="C57" s="1">
        <f t="shared" si="1"/>
        <v>3634.3911350845415</v>
      </c>
      <c r="D57" s="26">
        <f t="shared" si="6"/>
        <v>2953.3916189107404</v>
      </c>
      <c r="E57" s="1">
        <f t="shared" si="7"/>
        <v>680.99951617380111</v>
      </c>
      <c r="F57" s="1">
        <f t="shared" si="8"/>
        <v>544560.53012888588</v>
      </c>
    </row>
    <row r="58" spans="1:6" x14ac:dyDescent="0.25">
      <c r="A58" s="58">
        <v>52</v>
      </c>
      <c r="B58" s="1">
        <f t="shared" si="5"/>
        <v>544560.53012888588</v>
      </c>
      <c r="C58" s="1">
        <f t="shared" si="1"/>
        <v>3634.3911350845415</v>
      </c>
      <c r="D58" s="26">
        <f t="shared" si="6"/>
        <v>2949.7028715314655</v>
      </c>
      <c r="E58" s="1">
        <f t="shared" si="7"/>
        <v>684.68826355307601</v>
      </c>
      <c r="F58" s="1">
        <f t="shared" si="8"/>
        <v>543875.8418653328</v>
      </c>
    </row>
    <row r="59" spans="1:6" x14ac:dyDescent="0.25">
      <c r="A59" s="58">
        <v>53</v>
      </c>
      <c r="B59" s="1">
        <f t="shared" si="5"/>
        <v>543875.8418653328</v>
      </c>
      <c r="C59" s="1">
        <f t="shared" si="1"/>
        <v>3634.3911350845415</v>
      </c>
      <c r="D59" s="26">
        <f t="shared" si="6"/>
        <v>2945.9941434372195</v>
      </c>
      <c r="E59" s="1">
        <f t="shared" si="7"/>
        <v>688.39699164732201</v>
      </c>
      <c r="F59" s="1">
        <f t="shared" si="8"/>
        <v>543187.44487368548</v>
      </c>
    </row>
    <row r="60" spans="1:6" x14ac:dyDescent="0.25">
      <c r="A60" s="58">
        <v>54</v>
      </c>
      <c r="B60" s="1">
        <f t="shared" si="5"/>
        <v>543187.44487368548</v>
      </c>
      <c r="C60" s="1">
        <f t="shared" si="1"/>
        <v>3634.3911350845415</v>
      </c>
      <c r="D60" s="26">
        <f t="shared" si="6"/>
        <v>2942.2653263991297</v>
      </c>
      <c r="E60" s="1">
        <f t="shared" si="7"/>
        <v>692.12580868541181</v>
      </c>
      <c r="F60" s="1">
        <f t="shared" si="8"/>
        <v>542495.31906500005</v>
      </c>
    </row>
    <row r="61" spans="1:6" x14ac:dyDescent="0.25">
      <c r="A61" s="58">
        <v>55</v>
      </c>
      <c r="B61" s="1">
        <f t="shared" si="5"/>
        <v>542495.31906500005</v>
      </c>
      <c r="C61" s="1">
        <f t="shared" si="1"/>
        <v>3634.3911350845415</v>
      </c>
      <c r="D61" s="26">
        <f t="shared" si="6"/>
        <v>2938.5163116020835</v>
      </c>
      <c r="E61" s="1">
        <f t="shared" si="7"/>
        <v>695.87482348245794</v>
      </c>
      <c r="F61" s="1">
        <f t="shared" si="8"/>
        <v>541799.44424151757</v>
      </c>
    </row>
    <row r="62" spans="1:6" x14ac:dyDescent="0.25">
      <c r="A62" s="58">
        <v>56</v>
      </c>
      <c r="B62" s="1">
        <f t="shared" si="5"/>
        <v>541799.44424151757</v>
      </c>
      <c r="C62" s="1">
        <f t="shared" si="1"/>
        <v>3634.3911350845415</v>
      </c>
      <c r="D62" s="26">
        <f t="shared" si="6"/>
        <v>2934.7469896415537</v>
      </c>
      <c r="E62" s="1">
        <f t="shared" si="7"/>
        <v>699.64414544298779</v>
      </c>
      <c r="F62" s="1">
        <f t="shared" si="8"/>
        <v>541099.80009607458</v>
      </c>
    </row>
    <row r="63" spans="1:6" x14ac:dyDescent="0.25">
      <c r="A63" s="58">
        <v>57</v>
      </c>
      <c r="B63" s="1">
        <f t="shared" si="5"/>
        <v>541099.80009607458</v>
      </c>
      <c r="C63" s="1">
        <f t="shared" si="1"/>
        <v>3634.3911350845415</v>
      </c>
      <c r="D63" s="26">
        <f t="shared" si="6"/>
        <v>2930.9572505204042</v>
      </c>
      <c r="E63" s="1">
        <f t="shared" si="7"/>
        <v>703.43388456413732</v>
      </c>
      <c r="F63" s="1">
        <f t="shared" si="8"/>
        <v>540396.3662115105</v>
      </c>
    </row>
    <row r="64" spans="1:6" x14ac:dyDescent="0.25">
      <c r="A64" s="58">
        <v>58</v>
      </c>
      <c r="B64" s="1">
        <f t="shared" si="5"/>
        <v>540396.3662115105</v>
      </c>
      <c r="C64" s="1">
        <f t="shared" si="1"/>
        <v>3634.3911350845415</v>
      </c>
      <c r="D64" s="26">
        <f t="shared" si="6"/>
        <v>2927.1469836456818</v>
      </c>
      <c r="E64" s="1">
        <f t="shared" si="7"/>
        <v>707.24415143885972</v>
      </c>
      <c r="F64" s="1">
        <f t="shared" si="8"/>
        <v>539689.12206007168</v>
      </c>
    </row>
    <row r="65" spans="1:6" x14ac:dyDescent="0.25">
      <c r="A65" s="58">
        <v>59</v>
      </c>
      <c r="B65" s="1">
        <f t="shared" si="5"/>
        <v>539689.12206007168</v>
      </c>
      <c r="C65" s="1">
        <f t="shared" si="1"/>
        <v>3634.3911350845415</v>
      </c>
      <c r="D65" s="26">
        <f t="shared" si="6"/>
        <v>2923.3160778253882</v>
      </c>
      <c r="E65" s="1">
        <f t="shared" si="7"/>
        <v>711.07505725915325</v>
      </c>
      <c r="F65" s="1">
        <f t="shared" si="8"/>
        <v>538978.0470028125</v>
      </c>
    </row>
    <row r="66" spans="1:6" x14ac:dyDescent="0.25">
      <c r="A66" s="58">
        <v>60</v>
      </c>
      <c r="B66" s="1">
        <f t="shared" si="5"/>
        <v>538978.0470028125</v>
      </c>
      <c r="C66" s="1">
        <f t="shared" si="1"/>
        <v>3634.3911350845415</v>
      </c>
      <c r="D66" s="26">
        <f t="shared" si="6"/>
        <v>2919.4644212652343</v>
      </c>
      <c r="E66" s="1">
        <f t="shared" si="7"/>
        <v>714.92671381930722</v>
      </c>
      <c r="F66" s="1">
        <f t="shared" si="8"/>
        <v>538263.12028899323</v>
      </c>
    </row>
    <row r="67" spans="1:6" x14ac:dyDescent="0.25">
      <c r="A67" s="58">
        <v>61</v>
      </c>
      <c r="B67" s="1">
        <f t="shared" si="5"/>
        <v>538263.12028899323</v>
      </c>
      <c r="C67" s="1">
        <f t="shared" si="1"/>
        <v>3634.3911350845415</v>
      </c>
      <c r="D67" s="26">
        <f t="shared" si="6"/>
        <v>2915.5919015653799</v>
      </c>
      <c r="E67" s="1">
        <f t="shared" si="7"/>
        <v>718.79923351916159</v>
      </c>
      <c r="F67" s="1">
        <f t="shared" si="8"/>
        <v>537544.32105547411</v>
      </c>
    </row>
    <row r="68" spans="1:6" x14ac:dyDescent="0.25">
      <c r="A68" s="58">
        <v>62</v>
      </c>
      <c r="B68" s="1">
        <f t="shared" si="5"/>
        <v>537544.32105547411</v>
      </c>
      <c r="C68" s="1">
        <f t="shared" si="1"/>
        <v>3634.3911350845415</v>
      </c>
      <c r="D68" s="26">
        <f t="shared" si="6"/>
        <v>2911.6984057171517</v>
      </c>
      <c r="E68" s="1">
        <f t="shared" si="7"/>
        <v>722.6927293673898</v>
      </c>
      <c r="F68" s="1">
        <f t="shared" si="8"/>
        <v>536821.6283261067</v>
      </c>
    </row>
    <row r="69" spans="1:6" x14ac:dyDescent="0.25">
      <c r="A69" s="58">
        <v>63</v>
      </c>
      <c r="B69" s="1">
        <f t="shared" si="5"/>
        <v>536821.6283261067</v>
      </c>
      <c r="C69" s="1">
        <f t="shared" si="1"/>
        <v>3634.3911350845415</v>
      </c>
      <c r="D69" s="26">
        <f t="shared" si="6"/>
        <v>2907.7838200997448</v>
      </c>
      <c r="E69" s="1">
        <f t="shared" si="7"/>
        <v>726.60731498479663</v>
      </c>
      <c r="F69" s="1">
        <f t="shared" si="8"/>
        <v>536095.02101112192</v>
      </c>
    </row>
    <row r="70" spans="1:6" x14ac:dyDescent="0.25">
      <c r="A70" s="58">
        <v>64</v>
      </c>
      <c r="B70" s="1">
        <f t="shared" si="5"/>
        <v>536095.02101112192</v>
      </c>
      <c r="C70" s="1">
        <f t="shared" si="1"/>
        <v>3634.3911350845415</v>
      </c>
      <c r="D70" s="26">
        <f t="shared" si="6"/>
        <v>2903.8480304769105</v>
      </c>
      <c r="E70" s="1">
        <f t="shared" si="7"/>
        <v>730.54310460763099</v>
      </c>
      <c r="F70" s="1">
        <f t="shared" si="8"/>
        <v>535364.47790651431</v>
      </c>
    </row>
    <row r="71" spans="1:6" x14ac:dyDescent="0.25">
      <c r="A71" s="58">
        <v>65</v>
      </c>
      <c r="B71" s="1">
        <f t="shared" si="5"/>
        <v>535364.47790651431</v>
      </c>
      <c r="C71" s="1">
        <f t="shared" si="1"/>
        <v>3634.3911350845415</v>
      </c>
      <c r="D71" s="26">
        <f t="shared" si="6"/>
        <v>2899.8909219936195</v>
      </c>
      <c r="E71" s="1">
        <f t="shared" si="7"/>
        <v>734.50021309092199</v>
      </c>
      <c r="F71" s="1">
        <f t="shared" si="8"/>
        <v>534629.9776934234</v>
      </c>
    </row>
    <row r="72" spans="1:6" x14ac:dyDescent="0.25">
      <c r="A72" s="58">
        <v>66</v>
      </c>
      <c r="B72" s="1">
        <f t="shared" si="5"/>
        <v>534629.9776934234</v>
      </c>
      <c r="C72" s="1">
        <f t="shared" si="1"/>
        <v>3634.3911350845415</v>
      </c>
      <c r="D72" s="26">
        <f t="shared" si="6"/>
        <v>2895.9123791727102</v>
      </c>
      <c r="E72" s="1">
        <f t="shared" si="7"/>
        <v>738.47875591183129</v>
      </c>
      <c r="F72" s="1">
        <f t="shared" si="8"/>
        <v>533891.49893751158</v>
      </c>
    </row>
    <row r="73" spans="1:6" x14ac:dyDescent="0.25">
      <c r="A73" s="58">
        <v>67</v>
      </c>
      <c r="B73" s="1">
        <f t="shared" si="5"/>
        <v>533891.49893751158</v>
      </c>
      <c r="C73" s="1">
        <f t="shared" ref="C73:C136" si="9">PMT($B$3/12,$B$4,-$B$2)</f>
        <v>3634.3911350845415</v>
      </c>
      <c r="D73" s="26">
        <f t="shared" si="6"/>
        <v>2891.9122859115214</v>
      </c>
      <c r="E73" s="1">
        <f t="shared" si="7"/>
        <v>742.47884917302008</v>
      </c>
      <c r="F73" s="1">
        <f t="shared" si="8"/>
        <v>533149.02008833853</v>
      </c>
    </row>
    <row r="74" spans="1:6" x14ac:dyDescent="0.25">
      <c r="A74" s="58">
        <v>68</v>
      </c>
      <c r="B74" s="1">
        <f t="shared" si="5"/>
        <v>533149.02008833853</v>
      </c>
      <c r="C74" s="1">
        <f t="shared" si="9"/>
        <v>3634.3911350845415</v>
      </c>
      <c r="D74" s="26">
        <f t="shared" si="6"/>
        <v>2887.8905254785004</v>
      </c>
      <c r="E74" s="1">
        <f t="shared" si="7"/>
        <v>746.50060960604105</v>
      </c>
      <c r="F74" s="1">
        <f t="shared" si="8"/>
        <v>532402.51947873249</v>
      </c>
    </row>
    <row r="75" spans="1:6" x14ac:dyDescent="0.25">
      <c r="A75" s="58">
        <v>69</v>
      </c>
      <c r="B75" s="1">
        <f t="shared" si="5"/>
        <v>532402.51947873249</v>
      </c>
      <c r="C75" s="1">
        <f t="shared" si="9"/>
        <v>3634.3911350845415</v>
      </c>
      <c r="D75" s="26">
        <f t="shared" si="6"/>
        <v>2883.8469805098011</v>
      </c>
      <c r="E75" s="1">
        <f t="shared" si="7"/>
        <v>750.54415457474033</v>
      </c>
      <c r="F75" s="1">
        <f t="shared" si="8"/>
        <v>531651.97532415774</v>
      </c>
    </row>
    <row r="76" spans="1:6" x14ac:dyDescent="0.25">
      <c r="A76" s="58">
        <v>70</v>
      </c>
      <c r="B76" s="1">
        <f t="shared" si="5"/>
        <v>531651.97532415774</v>
      </c>
      <c r="C76" s="1">
        <f t="shared" si="9"/>
        <v>3634.3911350845415</v>
      </c>
      <c r="D76" s="26">
        <f t="shared" si="6"/>
        <v>2879.7815330058547</v>
      </c>
      <c r="E76" s="1">
        <f t="shared" si="7"/>
        <v>754.60960207868675</v>
      </c>
      <c r="F76" s="1">
        <f t="shared" si="8"/>
        <v>530897.36572207906</v>
      </c>
    </row>
    <row r="77" spans="1:6" x14ac:dyDescent="0.25">
      <c r="A77" s="58">
        <v>71</v>
      </c>
      <c r="B77" s="1">
        <f t="shared" si="5"/>
        <v>530897.36572207906</v>
      </c>
      <c r="C77" s="1">
        <f t="shared" si="9"/>
        <v>3634.3911350845415</v>
      </c>
      <c r="D77" s="26">
        <f t="shared" si="6"/>
        <v>2875.6940643279286</v>
      </c>
      <c r="E77" s="1">
        <f t="shared" si="7"/>
        <v>758.6970707566129</v>
      </c>
      <c r="F77" s="1">
        <f t="shared" si="8"/>
        <v>530138.66865132248</v>
      </c>
    </row>
    <row r="78" spans="1:6" x14ac:dyDescent="0.25">
      <c r="A78" s="58">
        <v>72</v>
      </c>
      <c r="B78" s="1">
        <f t="shared" si="5"/>
        <v>530138.66865132248</v>
      </c>
      <c r="C78" s="1">
        <f t="shared" si="9"/>
        <v>3634.3911350845415</v>
      </c>
      <c r="D78" s="26">
        <f t="shared" si="6"/>
        <v>2871.5844551946634</v>
      </c>
      <c r="E78" s="1">
        <f t="shared" si="7"/>
        <v>762.80667988987807</v>
      </c>
      <c r="F78" s="1">
        <f t="shared" si="8"/>
        <v>529375.86197143258</v>
      </c>
    </row>
    <row r="79" spans="1:6" x14ac:dyDescent="0.25">
      <c r="A79" s="58">
        <v>73</v>
      </c>
      <c r="B79" s="1">
        <f t="shared" si="5"/>
        <v>529375.86197143258</v>
      </c>
      <c r="C79" s="1">
        <f t="shared" si="9"/>
        <v>3634.3911350845415</v>
      </c>
      <c r="D79" s="26">
        <f t="shared" si="6"/>
        <v>2867.4525856785931</v>
      </c>
      <c r="E79" s="1">
        <f t="shared" si="7"/>
        <v>766.93854940594838</v>
      </c>
      <c r="F79" s="1">
        <f t="shared" si="8"/>
        <v>528608.92342202668</v>
      </c>
    </row>
    <row r="80" spans="1:6" x14ac:dyDescent="0.25">
      <c r="A80" s="58">
        <v>74</v>
      </c>
      <c r="B80" s="1">
        <f t="shared" ref="B80:B143" si="10">F79</f>
        <v>528608.92342202668</v>
      </c>
      <c r="C80" s="1">
        <f t="shared" si="9"/>
        <v>3634.3911350845415</v>
      </c>
      <c r="D80" s="26">
        <f t="shared" ref="D80:D143" si="11">B80*($B$3/12)</f>
        <v>2863.2983352026445</v>
      </c>
      <c r="E80" s="1">
        <f t="shared" ref="E80:E143" si="12">C80-D80</f>
        <v>771.09279988189701</v>
      </c>
      <c r="F80" s="1">
        <f t="shared" ref="F80:F143" si="13">B80-E80</f>
        <v>527837.83062214474</v>
      </c>
    </row>
    <row r="81" spans="1:6" x14ac:dyDescent="0.25">
      <c r="A81" s="58">
        <v>75</v>
      </c>
      <c r="B81" s="1">
        <f t="shared" si="10"/>
        <v>527837.83062214474</v>
      </c>
      <c r="C81" s="1">
        <f t="shared" si="9"/>
        <v>3634.3911350845415</v>
      </c>
      <c r="D81" s="26">
        <f t="shared" si="11"/>
        <v>2859.1215825366176</v>
      </c>
      <c r="E81" s="1">
        <f t="shared" si="12"/>
        <v>775.26955254792392</v>
      </c>
      <c r="F81" s="1">
        <f t="shared" si="13"/>
        <v>527062.56106959679</v>
      </c>
    </row>
    <row r="82" spans="1:6" x14ac:dyDescent="0.25">
      <c r="A82" s="58">
        <v>76</v>
      </c>
      <c r="B82" s="1">
        <f t="shared" si="10"/>
        <v>527062.56106959679</v>
      </c>
      <c r="C82" s="1">
        <f t="shared" si="9"/>
        <v>3634.3911350845415</v>
      </c>
      <c r="D82" s="26">
        <f t="shared" si="11"/>
        <v>2854.9222057936495</v>
      </c>
      <c r="E82" s="1">
        <f t="shared" si="12"/>
        <v>779.46892929089199</v>
      </c>
      <c r="F82" s="1">
        <f t="shared" si="13"/>
        <v>526283.0921403059</v>
      </c>
    </row>
    <row r="83" spans="1:6" x14ac:dyDescent="0.25">
      <c r="A83" s="58">
        <v>77</v>
      </c>
      <c r="B83" s="1">
        <f t="shared" si="10"/>
        <v>526283.0921403059</v>
      </c>
      <c r="C83" s="1">
        <f t="shared" si="9"/>
        <v>3634.3911350845415</v>
      </c>
      <c r="D83" s="26">
        <f t="shared" si="11"/>
        <v>2850.700082426657</v>
      </c>
      <c r="E83" s="1">
        <f t="shared" si="12"/>
        <v>783.69105265788448</v>
      </c>
      <c r="F83" s="1">
        <f t="shared" si="13"/>
        <v>525499.401087648</v>
      </c>
    </row>
    <row r="84" spans="1:6" x14ac:dyDescent="0.25">
      <c r="A84" s="58">
        <v>78</v>
      </c>
      <c r="B84" s="1">
        <f t="shared" si="10"/>
        <v>525499.401087648</v>
      </c>
      <c r="C84" s="1">
        <f t="shared" si="9"/>
        <v>3634.3911350845415</v>
      </c>
      <c r="D84" s="26">
        <f t="shared" si="11"/>
        <v>2846.4550892247603</v>
      </c>
      <c r="E84" s="1">
        <f t="shared" si="12"/>
        <v>787.93604585978119</v>
      </c>
      <c r="F84" s="1">
        <f t="shared" si="13"/>
        <v>524711.46504178818</v>
      </c>
    </row>
    <row r="85" spans="1:6" x14ac:dyDescent="0.25">
      <c r="A85" s="58">
        <v>79</v>
      </c>
      <c r="B85" s="1">
        <f t="shared" si="10"/>
        <v>524711.46504178818</v>
      </c>
      <c r="C85" s="1">
        <f t="shared" si="9"/>
        <v>3634.3911350845415</v>
      </c>
      <c r="D85" s="26">
        <f t="shared" si="11"/>
        <v>2842.187102309686</v>
      </c>
      <c r="E85" s="1">
        <f t="shared" si="12"/>
        <v>792.20403277485548</v>
      </c>
      <c r="F85" s="1">
        <f t="shared" si="13"/>
        <v>523919.26100901334</v>
      </c>
    </row>
    <row r="86" spans="1:6" x14ac:dyDescent="0.25">
      <c r="A86" s="58">
        <v>80</v>
      </c>
      <c r="B86" s="1">
        <f t="shared" si="10"/>
        <v>523919.26100901334</v>
      </c>
      <c r="C86" s="1">
        <f t="shared" si="9"/>
        <v>3634.3911350845415</v>
      </c>
      <c r="D86" s="26">
        <f t="shared" si="11"/>
        <v>2837.8959971321556</v>
      </c>
      <c r="E86" s="1">
        <f t="shared" si="12"/>
        <v>796.4951379523859</v>
      </c>
      <c r="F86" s="1">
        <f t="shared" si="13"/>
        <v>523122.76587106095</v>
      </c>
    </row>
    <row r="87" spans="1:6" x14ac:dyDescent="0.25">
      <c r="A87" s="58">
        <v>81</v>
      </c>
      <c r="B87" s="1">
        <f t="shared" si="10"/>
        <v>523122.76587106095</v>
      </c>
      <c r="C87" s="1">
        <f t="shared" si="9"/>
        <v>3634.3911350845415</v>
      </c>
      <c r="D87" s="26">
        <f t="shared" si="11"/>
        <v>2833.5816484682468</v>
      </c>
      <c r="E87" s="1">
        <f t="shared" si="12"/>
        <v>800.80948661629463</v>
      </c>
      <c r="F87" s="1">
        <f t="shared" si="13"/>
        <v>522321.95638444467</v>
      </c>
    </row>
    <row r="88" spans="1:6" x14ac:dyDescent="0.25">
      <c r="A88" s="58">
        <v>82</v>
      </c>
      <c r="B88" s="1">
        <f t="shared" si="10"/>
        <v>522321.95638444467</v>
      </c>
      <c r="C88" s="1">
        <f t="shared" si="9"/>
        <v>3634.3911350845415</v>
      </c>
      <c r="D88" s="26">
        <f t="shared" si="11"/>
        <v>2829.2439304157419</v>
      </c>
      <c r="E88" s="1">
        <f t="shared" si="12"/>
        <v>805.14720466879953</v>
      </c>
      <c r="F88" s="1">
        <f t="shared" si="13"/>
        <v>521516.80917977588</v>
      </c>
    </row>
    <row r="89" spans="1:6" x14ac:dyDescent="0.25">
      <c r="A89" s="58">
        <v>83</v>
      </c>
      <c r="B89" s="1">
        <f t="shared" si="10"/>
        <v>521516.80917977588</v>
      </c>
      <c r="C89" s="1">
        <f t="shared" si="9"/>
        <v>3634.3911350845415</v>
      </c>
      <c r="D89" s="26">
        <f t="shared" si="11"/>
        <v>2824.882716390453</v>
      </c>
      <c r="E89" s="1">
        <f t="shared" si="12"/>
        <v>809.5084186940885</v>
      </c>
      <c r="F89" s="1">
        <f t="shared" si="13"/>
        <v>520707.3007610818</v>
      </c>
    </row>
    <row r="90" spans="1:6" x14ac:dyDescent="0.25">
      <c r="A90" s="58">
        <v>84</v>
      </c>
      <c r="B90" s="1">
        <f t="shared" si="10"/>
        <v>520707.3007610818</v>
      </c>
      <c r="C90" s="1">
        <f t="shared" si="9"/>
        <v>3634.3911350845415</v>
      </c>
      <c r="D90" s="26">
        <f t="shared" si="11"/>
        <v>2820.4978791225267</v>
      </c>
      <c r="E90" s="1">
        <f t="shared" si="12"/>
        <v>813.89325596201479</v>
      </c>
      <c r="F90" s="1">
        <f t="shared" si="13"/>
        <v>519893.4075051198</v>
      </c>
    </row>
    <row r="91" spans="1:6" x14ac:dyDescent="0.25">
      <c r="A91" s="58">
        <v>85</v>
      </c>
      <c r="B91" s="1">
        <f t="shared" si="10"/>
        <v>519893.4075051198</v>
      </c>
      <c r="C91" s="1">
        <f t="shared" si="9"/>
        <v>3634.3911350845415</v>
      </c>
      <c r="D91" s="26">
        <f t="shared" si="11"/>
        <v>2816.0892906527324</v>
      </c>
      <c r="E91" s="1">
        <f t="shared" si="12"/>
        <v>818.30184443180906</v>
      </c>
      <c r="F91" s="1">
        <f t="shared" si="13"/>
        <v>519075.10566068802</v>
      </c>
    </row>
    <row r="92" spans="1:6" x14ac:dyDescent="0.25">
      <c r="A92" s="58">
        <v>86</v>
      </c>
      <c r="B92" s="1">
        <f t="shared" si="10"/>
        <v>519075.10566068802</v>
      </c>
      <c r="C92" s="1">
        <f t="shared" si="9"/>
        <v>3634.3911350845415</v>
      </c>
      <c r="D92" s="26">
        <f t="shared" si="11"/>
        <v>2811.6568223287268</v>
      </c>
      <c r="E92" s="1">
        <f t="shared" si="12"/>
        <v>822.7343127558147</v>
      </c>
      <c r="F92" s="1">
        <f t="shared" si="13"/>
        <v>518252.3713479322</v>
      </c>
    </row>
    <row r="93" spans="1:6" x14ac:dyDescent="0.25">
      <c r="A93" s="58">
        <v>87</v>
      </c>
      <c r="B93" s="1">
        <f t="shared" si="10"/>
        <v>518252.3713479322</v>
      </c>
      <c r="C93" s="1">
        <f t="shared" si="9"/>
        <v>3634.3911350845415</v>
      </c>
      <c r="D93" s="26">
        <f t="shared" si="11"/>
        <v>2807.2003448012997</v>
      </c>
      <c r="E93" s="1">
        <f t="shared" si="12"/>
        <v>827.19079028324177</v>
      </c>
      <c r="F93" s="1">
        <f t="shared" si="13"/>
        <v>517425.18055764894</v>
      </c>
    </row>
    <row r="94" spans="1:6" x14ac:dyDescent="0.25">
      <c r="A94" s="58">
        <v>88</v>
      </c>
      <c r="B94" s="1">
        <f t="shared" si="10"/>
        <v>517425.18055764894</v>
      </c>
      <c r="C94" s="1">
        <f t="shared" si="9"/>
        <v>3634.3911350845415</v>
      </c>
      <c r="D94" s="26">
        <f t="shared" si="11"/>
        <v>2802.7197280205987</v>
      </c>
      <c r="E94" s="1">
        <f t="shared" si="12"/>
        <v>831.67140706394275</v>
      </c>
      <c r="F94" s="1">
        <f t="shared" si="13"/>
        <v>516593.50915058499</v>
      </c>
    </row>
    <row r="95" spans="1:6" x14ac:dyDescent="0.25">
      <c r="A95" s="58">
        <v>89</v>
      </c>
      <c r="B95" s="1">
        <f t="shared" si="10"/>
        <v>516593.50915058499</v>
      </c>
      <c r="C95" s="1">
        <f t="shared" si="9"/>
        <v>3634.3911350845415</v>
      </c>
      <c r="D95" s="26">
        <f t="shared" si="11"/>
        <v>2798.2148412323354</v>
      </c>
      <c r="E95" s="1">
        <f t="shared" si="12"/>
        <v>836.17629385220607</v>
      </c>
      <c r="F95" s="1">
        <f t="shared" si="13"/>
        <v>515757.33285673277</v>
      </c>
    </row>
    <row r="96" spans="1:6" x14ac:dyDescent="0.25">
      <c r="A96" s="58">
        <v>90</v>
      </c>
      <c r="B96" s="1">
        <f t="shared" si="10"/>
        <v>515757.33285673277</v>
      </c>
      <c r="C96" s="1">
        <f t="shared" si="9"/>
        <v>3634.3911350845415</v>
      </c>
      <c r="D96" s="26">
        <f t="shared" si="11"/>
        <v>2793.6855529739692</v>
      </c>
      <c r="E96" s="1">
        <f t="shared" si="12"/>
        <v>840.70558211057232</v>
      </c>
      <c r="F96" s="1">
        <f t="shared" si="13"/>
        <v>514916.62727462221</v>
      </c>
    </row>
    <row r="97" spans="1:6" x14ac:dyDescent="0.25">
      <c r="A97" s="58">
        <v>91</v>
      </c>
      <c r="B97" s="1">
        <f t="shared" si="10"/>
        <v>514916.62727462221</v>
      </c>
      <c r="C97" s="1">
        <f t="shared" si="9"/>
        <v>3634.3911350845415</v>
      </c>
      <c r="D97" s="26">
        <f t="shared" si="11"/>
        <v>2789.1317310708705</v>
      </c>
      <c r="E97" s="1">
        <f t="shared" si="12"/>
        <v>845.25940401367097</v>
      </c>
      <c r="F97" s="1">
        <f t="shared" si="13"/>
        <v>514071.36787060852</v>
      </c>
    </row>
    <row r="98" spans="1:6" x14ac:dyDescent="0.25">
      <c r="A98" s="58">
        <v>92</v>
      </c>
      <c r="B98" s="1">
        <f t="shared" si="10"/>
        <v>514071.36787060852</v>
      </c>
      <c r="C98" s="1">
        <f t="shared" si="9"/>
        <v>3634.3911350845415</v>
      </c>
      <c r="D98" s="26">
        <f t="shared" si="11"/>
        <v>2784.553242632463</v>
      </c>
      <c r="E98" s="1">
        <f t="shared" si="12"/>
        <v>849.83789245207845</v>
      </c>
      <c r="F98" s="1">
        <f t="shared" si="13"/>
        <v>513221.52997815644</v>
      </c>
    </row>
    <row r="99" spans="1:6" x14ac:dyDescent="0.25">
      <c r="A99" s="58">
        <v>93</v>
      </c>
      <c r="B99" s="1">
        <f t="shared" si="10"/>
        <v>513221.52997815644</v>
      </c>
      <c r="C99" s="1">
        <f t="shared" si="9"/>
        <v>3634.3911350845415</v>
      </c>
      <c r="D99" s="26">
        <f t="shared" si="11"/>
        <v>2779.9499540483475</v>
      </c>
      <c r="E99" s="1">
        <f t="shared" si="12"/>
        <v>854.44118103619394</v>
      </c>
      <c r="F99" s="1">
        <f t="shared" si="13"/>
        <v>512367.08879712026</v>
      </c>
    </row>
    <row r="100" spans="1:6" x14ac:dyDescent="0.25">
      <c r="A100" s="58">
        <v>94</v>
      </c>
      <c r="B100" s="1">
        <f t="shared" si="10"/>
        <v>512367.08879712026</v>
      </c>
      <c r="C100" s="1">
        <f t="shared" si="9"/>
        <v>3634.3911350845415</v>
      </c>
      <c r="D100" s="26">
        <f t="shared" si="11"/>
        <v>2775.3217309844017</v>
      </c>
      <c r="E100" s="1">
        <f t="shared" si="12"/>
        <v>859.06940410013976</v>
      </c>
      <c r="F100" s="1">
        <f t="shared" si="13"/>
        <v>511508.01939302013</v>
      </c>
    </row>
    <row r="101" spans="1:6" x14ac:dyDescent="0.25">
      <c r="A101" s="58">
        <v>95</v>
      </c>
      <c r="B101" s="1">
        <f t="shared" si="10"/>
        <v>511508.01939302013</v>
      </c>
      <c r="C101" s="1">
        <f t="shared" si="9"/>
        <v>3634.3911350845415</v>
      </c>
      <c r="D101" s="26">
        <f t="shared" si="11"/>
        <v>2770.6684383788593</v>
      </c>
      <c r="E101" s="1">
        <f t="shared" si="12"/>
        <v>863.72269670568221</v>
      </c>
      <c r="F101" s="1">
        <f t="shared" si="13"/>
        <v>510644.29669631447</v>
      </c>
    </row>
    <row r="102" spans="1:6" x14ac:dyDescent="0.25">
      <c r="A102" s="58">
        <v>96</v>
      </c>
      <c r="B102" s="1">
        <f t="shared" si="10"/>
        <v>510644.29669631447</v>
      </c>
      <c r="C102" s="1">
        <f t="shared" si="9"/>
        <v>3634.3911350845415</v>
      </c>
      <c r="D102" s="26">
        <f t="shared" si="11"/>
        <v>2765.98994043837</v>
      </c>
      <c r="E102" s="1">
        <f t="shared" si="12"/>
        <v>868.40119464617146</v>
      </c>
      <c r="F102" s="1">
        <f t="shared" si="13"/>
        <v>509775.89550166827</v>
      </c>
    </row>
    <row r="103" spans="1:6" x14ac:dyDescent="0.25">
      <c r="A103" s="58">
        <v>97</v>
      </c>
      <c r="B103" s="1">
        <f t="shared" si="10"/>
        <v>509775.89550166827</v>
      </c>
      <c r="C103" s="1">
        <f t="shared" si="9"/>
        <v>3634.3911350845415</v>
      </c>
      <c r="D103" s="26">
        <f t="shared" si="11"/>
        <v>2761.2861006340368</v>
      </c>
      <c r="E103" s="1">
        <f t="shared" si="12"/>
        <v>873.10503445050472</v>
      </c>
      <c r="F103" s="1">
        <f t="shared" si="13"/>
        <v>508902.7904672178</v>
      </c>
    </row>
    <row r="104" spans="1:6" x14ac:dyDescent="0.25">
      <c r="A104" s="58">
        <v>98</v>
      </c>
      <c r="B104" s="1">
        <f t="shared" si="10"/>
        <v>508902.7904672178</v>
      </c>
      <c r="C104" s="1">
        <f t="shared" si="9"/>
        <v>3634.3911350845415</v>
      </c>
      <c r="D104" s="26">
        <f t="shared" si="11"/>
        <v>2756.5567816974299</v>
      </c>
      <c r="E104" s="1">
        <f t="shared" si="12"/>
        <v>877.83435338711161</v>
      </c>
      <c r="F104" s="1">
        <f t="shared" si="13"/>
        <v>508024.95611383067</v>
      </c>
    </row>
    <row r="105" spans="1:6" x14ac:dyDescent="0.25">
      <c r="A105" s="58">
        <v>99</v>
      </c>
      <c r="B105" s="1">
        <f t="shared" si="10"/>
        <v>508024.95611383067</v>
      </c>
      <c r="C105" s="1">
        <f t="shared" si="9"/>
        <v>3634.3911350845415</v>
      </c>
      <c r="D105" s="26">
        <f t="shared" si="11"/>
        <v>2751.8018456165828</v>
      </c>
      <c r="E105" s="1">
        <f t="shared" si="12"/>
        <v>882.58928946795868</v>
      </c>
      <c r="F105" s="1">
        <f t="shared" si="13"/>
        <v>507142.36682436272</v>
      </c>
    </row>
    <row r="106" spans="1:6" x14ac:dyDescent="0.25">
      <c r="A106" s="58">
        <v>100</v>
      </c>
      <c r="B106" s="1">
        <f t="shared" si="10"/>
        <v>507142.36682436272</v>
      </c>
      <c r="C106" s="1">
        <f t="shared" si="9"/>
        <v>3634.3911350845415</v>
      </c>
      <c r="D106" s="26">
        <f t="shared" si="11"/>
        <v>2747.0211536319648</v>
      </c>
      <c r="E106" s="1">
        <f t="shared" si="12"/>
        <v>887.36998145257667</v>
      </c>
      <c r="F106" s="1">
        <f t="shared" si="13"/>
        <v>506254.99684291013</v>
      </c>
    </row>
    <row r="107" spans="1:6" x14ac:dyDescent="0.25">
      <c r="A107" s="58">
        <v>101</v>
      </c>
      <c r="B107" s="1">
        <f t="shared" si="10"/>
        <v>506254.99684291013</v>
      </c>
      <c r="C107" s="1">
        <f t="shared" si="9"/>
        <v>3634.3911350845415</v>
      </c>
      <c r="D107" s="26">
        <f t="shared" si="11"/>
        <v>2742.2145662324301</v>
      </c>
      <c r="E107" s="1">
        <f t="shared" si="12"/>
        <v>892.17656885211136</v>
      </c>
      <c r="F107" s="1">
        <f t="shared" si="13"/>
        <v>505362.82027405803</v>
      </c>
    </row>
    <row r="108" spans="1:6" x14ac:dyDescent="0.25">
      <c r="A108" s="58">
        <v>102</v>
      </c>
      <c r="B108" s="1">
        <f t="shared" si="10"/>
        <v>505362.82027405803</v>
      </c>
      <c r="C108" s="1">
        <f t="shared" si="9"/>
        <v>3634.3911350845415</v>
      </c>
      <c r="D108" s="26">
        <f t="shared" si="11"/>
        <v>2737.3819431511479</v>
      </c>
      <c r="E108" s="1">
        <f t="shared" si="12"/>
        <v>897.00919193339359</v>
      </c>
      <c r="F108" s="1">
        <f t="shared" si="13"/>
        <v>504465.81108212465</v>
      </c>
    </row>
    <row r="109" spans="1:6" x14ac:dyDescent="0.25">
      <c r="A109" s="58">
        <v>103</v>
      </c>
      <c r="B109" s="1">
        <f t="shared" si="10"/>
        <v>504465.81108212465</v>
      </c>
      <c r="C109" s="1">
        <f t="shared" si="9"/>
        <v>3634.3911350845415</v>
      </c>
      <c r="D109" s="26">
        <f t="shared" si="11"/>
        <v>2732.5231433615086</v>
      </c>
      <c r="E109" s="1">
        <f t="shared" si="12"/>
        <v>901.8679917230329</v>
      </c>
      <c r="F109" s="1">
        <f t="shared" si="13"/>
        <v>503563.94309040159</v>
      </c>
    </row>
    <row r="110" spans="1:6" x14ac:dyDescent="0.25">
      <c r="A110" s="58">
        <v>104</v>
      </c>
      <c r="B110" s="1">
        <f t="shared" si="10"/>
        <v>503563.94309040159</v>
      </c>
      <c r="C110" s="1">
        <f t="shared" si="9"/>
        <v>3634.3911350845415</v>
      </c>
      <c r="D110" s="26">
        <f t="shared" si="11"/>
        <v>2727.6380250730085</v>
      </c>
      <c r="E110" s="1">
        <f t="shared" si="12"/>
        <v>906.75311001153295</v>
      </c>
      <c r="F110" s="1">
        <f t="shared" si="13"/>
        <v>502657.18998039007</v>
      </c>
    </row>
    <row r="111" spans="1:6" x14ac:dyDescent="0.25">
      <c r="A111" s="58">
        <v>105</v>
      </c>
      <c r="B111" s="1">
        <f t="shared" si="10"/>
        <v>502657.18998039007</v>
      </c>
      <c r="C111" s="1">
        <f t="shared" si="9"/>
        <v>3634.3911350845415</v>
      </c>
      <c r="D111" s="26">
        <f t="shared" si="11"/>
        <v>2722.7264457271131</v>
      </c>
      <c r="E111" s="1">
        <f t="shared" si="12"/>
        <v>911.66468935742841</v>
      </c>
      <c r="F111" s="1">
        <f t="shared" si="13"/>
        <v>501745.52529103262</v>
      </c>
    </row>
    <row r="112" spans="1:6" x14ac:dyDescent="0.25">
      <c r="A112" s="58">
        <v>106</v>
      </c>
      <c r="B112" s="1">
        <f t="shared" si="10"/>
        <v>501745.52529103262</v>
      </c>
      <c r="C112" s="1">
        <f t="shared" si="9"/>
        <v>3634.3911350845415</v>
      </c>
      <c r="D112" s="26">
        <f t="shared" si="11"/>
        <v>2717.7882619930933</v>
      </c>
      <c r="E112" s="1">
        <f t="shared" si="12"/>
        <v>916.60287309144815</v>
      </c>
      <c r="F112" s="1">
        <f t="shared" si="13"/>
        <v>500828.92241794115</v>
      </c>
    </row>
    <row r="113" spans="1:6" x14ac:dyDescent="0.25">
      <c r="A113" s="58">
        <v>107</v>
      </c>
      <c r="B113" s="1">
        <f t="shared" si="10"/>
        <v>500828.92241794115</v>
      </c>
      <c r="C113" s="1">
        <f t="shared" si="9"/>
        <v>3634.3911350845415</v>
      </c>
      <c r="D113" s="26">
        <f t="shared" si="11"/>
        <v>2712.8233297638481</v>
      </c>
      <c r="E113" s="1">
        <f t="shared" si="12"/>
        <v>921.56780532069342</v>
      </c>
      <c r="F113" s="1">
        <f t="shared" si="13"/>
        <v>499907.35461262049</v>
      </c>
    </row>
    <row r="114" spans="1:6" x14ac:dyDescent="0.25">
      <c r="A114" s="58">
        <v>108</v>
      </c>
      <c r="B114" s="1">
        <f t="shared" si="10"/>
        <v>499907.35461262049</v>
      </c>
      <c r="C114" s="1">
        <f t="shared" si="9"/>
        <v>3634.3911350845415</v>
      </c>
      <c r="D114" s="26">
        <f t="shared" si="11"/>
        <v>2707.8315041516944</v>
      </c>
      <c r="E114" s="1">
        <f t="shared" si="12"/>
        <v>926.55963093284709</v>
      </c>
      <c r="F114" s="1">
        <f t="shared" si="13"/>
        <v>498980.79498168762</v>
      </c>
    </row>
    <row r="115" spans="1:6" x14ac:dyDescent="0.25">
      <c r="A115" s="58">
        <v>109</v>
      </c>
      <c r="B115" s="1">
        <f t="shared" si="10"/>
        <v>498980.79498168762</v>
      </c>
      <c r="C115" s="1">
        <f t="shared" si="9"/>
        <v>3634.3911350845415</v>
      </c>
      <c r="D115" s="26">
        <f t="shared" si="11"/>
        <v>2702.8126394841415</v>
      </c>
      <c r="E115" s="1">
        <f t="shared" si="12"/>
        <v>931.57849560039995</v>
      </c>
      <c r="F115" s="1">
        <f t="shared" si="13"/>
        <v>498049.21648608724</v>
      </c>
    </row>
    <row r="116" spans="1:6" x14ac:dyDescent="0.25">
      <c r="A116" s="58">
        <v>110</v>
      </c>
      <c r="B116" s="1">
        <f t="shared" si="10"/>
        <v>498049.21648608724</v>
      </c>
      <c r="C116" s="1">
        <f t="shared" si="9"/>
        <v>3634.3911350845415</v>
      </c>
      <c r="D116" s="26">
        <f t="shared" si="11"/>
        <v>2697.7665892996392</v>
      </c>
      <c r="E116" s="1">
        <f t="shared" si="12"/>
        <v>936.62454578490224</v>
      </c>
      <c r="F116" s="1">
        <f t="shared" si="13"/>
        <v>497112.59194030234</v>
      </c>
    </row>
    <row r="117" spans="1:6" x14ac:dyDescent="0.25">
      <c r="A117" s="58">
        <v>111</v>
      </c>
      <c r="B117" s="1">
        <f t="shared" si="10"/>
        <v>497112.59194030234</v>
      </c>
      <c r="C117" s="1">
        <f t="shared" si="9"/>
        <v>3634.3911350845415</v>
      </c>
      <c r="D117" s="26">
        <f t="shared" si="11"/>
        <v>2692.6932063433046</v>
      </c>
      <c r="E117" s="1">
        <f t="shared" si="12"/>
        <v>941.69792874123686</v>
      </c>
      <c r="F117" s="1">
        <f t="shared" si="13"/>
        <v>496170.89401156112</v>
      </c>
    </row>
    <row r="118" spans="1:6" x14ac:dyDescent="0.25">
      <c r="A118" s="58">
        <v>112</v>
      </c>
      <c r="B118" s="1">
        <f t="shared" si="10"/>
        <v>496170.89401156112</v>
      </c>
      <c r="C118" s="1">
        <f t="shared" si="9"/>
        <v>3634.3911350845415</v>
      </c>
      <c r="D118" s="26">
        <f t="shared" si="11"/>
        <v>2687.5923425626229</v>
      </c>
      <c r="E118" s="1">
        <f t="shared" si="12"/>
        <v>946.79879252191859</v>
      </c>
      <c r="F118" s="1">
        <f t="shared" si="13"/>
        <v>495224.09521903918</v>
      </c>
    </row>
    <row r="119" spans="1:6" x14ac:dyDescent="0.25">
      <c r="A119" s="58">
        <v>113</v>
      </c>
      <c r="B119" s="1">
        <f t="shared" si="10"/>
        <v>495224.09521903918</v>
      </c>
      <c r="C119" s="1">
        <f t="shared" si="9"/>
        <v>3634.3911350845415</v>
      </c>
      <c r="D119" s="26">
        <f t="shared" si="11"/>
        <v>2682.4638491031292</v>
      </c>
      <c r="E119" s="1">
        <f t="shared" si="12"/>
        <v>951.9272859814123</v>
      </c>
      <c r="F119" s="1">
        <f t="shared" si="13"/>
        <v>494272.16793305776</v>
      </c>
    </row>
    <row r="120" spans="1:6" x14ac:dyDescent="0.25">
      <c r="A120" s="58">
        <v>114</v>
      </c>
      <c r="B120" s="1">
        <f t="shared" si="10"/>
        <v>494272.16793305776</v>
      </c>
      <c r="C120" s="1">
        <f t="shared" si="9"/>
        <v>3634.3911350845415</v>
      </c>
      <c r="D120" s="26">
        <f t="shared" si="11"/>
        <v>2677.3075763040629</v>
      </c>
      <c r="E120" s="1">
        <f t="shared" si="12"/>
        <v>957.0835587804786</v>
      </c>
      <c r="F120" s="1">
        <f t="shared" si="13"/>
        <v>493315.08437427727</v>
      </c>
    </row>
    <row r="121" spans="1:6" x14ac:dyDescent="0.25">
      <c r="A121" s="58">
        <v>115</v>
      </c>
      <c r="B121" s="1">
        <f t="shared" si="10"/>
        <v>493315.08437427727</v>
      </c>
      <c r="C121" s="1">
        <f t="shared" si="9"/>
        <v>3634.3911350845415</v>
      </c>
      <c r="D121" s="26">
        <f t="shared" si="11"/>
        <v>2672.1233736940021</v>
      </c>
      <c r="E121" s="1">
        <f t="shared" si="12"/>
        <v>962.26776139053936</v>
      </c>
      <c r="F121" s="1">
        <f t="shared" si="13"/>
        <v>492352.81661288673</v>
      </c>
    </row>
    <row r="122" spans="1:6" x14ac:dyDescent="0.25">
      <c r="A122" s="58">
        <v>116</v>
      </c>
      <c r="B122" s="1">
        <f t="shared" si="10"/>
        <v>492352.81661288673</v>
      </c>
      <c r="C122" s="1">
        <f t="shared" si="9"/>
        <v>3634.3911350845415</v>
      </c>
      <c r="D122" s="26">
        <f t="shared" si="11"/>
        <v>2666.91108998647</v>
      </c>
      <c r="E122" s="1">
        <f t="shared" si="12"/>
        <v>967.48004509807151</v>
      </c>
      <c r="F122" s="1">
        <f t="shared" si="13"/>
        <v>491385.33656778868</v>
      </c>
    </row>
    <row r="123" spans="1:6" x14ac:dyDescent="0.25">
      <c r="A123" s="58">
        <v>117</v>
      </c>
      <c r="B123" s="1">
        <f t="shared" si="10"/>
        <v>491385.33656778868</v>
      </c>
      <c r="C123" s="1">
        <f t="shared" si="9"/>
        <v>3634.3911350845415</v>
      </c>
      <c r="D123" s="26">
        <f t="shared" si="11"/>
        <v>2661.670573075522</v>
      </c>
      <c r="E123" s="1">
        <f t="shared" si="12"/>
        <v>972.72056200901943</v>
      </c>
      <c r="F123" s="1">
        <f t="shared" si="13"/>
        <v>490412.61600577965</v>
      </c>
    </row>
    <row r="124" spans="1:6" x14ac:dyDescent="0.25">
      <c r="A124" s="58">
        <v>118</v>
      </c>
      <c r="B124" s="1">
        <f t="shared" si="10"/>
        <v>490412.61600577965</v>
      </c>
      <c r="C124" s="1">
        <f t="shared" si="9"/>
        <v>3634.3911350845415</v>
      </c>
      <c r="D124" s="26">
        <f t="shared" si="11"/>
        <v>2656.4016700313064</v>
      </c>
      <c r="E124" s="1">
        <f t="shared" si="12"/>
        <v>977.98946505323511</v>
      </c>
      <c r="F124" s="1">
        <f t="shared" si="13"/>
        <v>489434.6265407264</v>
      </c>
    </row>
    <row r="125" spans="1:6" x14ac:dyDescent="0.25">
      <c r="A125" s="58">
        <v>119</v>
      </c>
      <c r="B125" s="1">
        <f t="shared" si="10"/>
        <v>489434.6265407264</v>
      </c>
      <c r="C125" s="1">
        <f t="shared" si="9"/>
        <v>3634.3911350845415</v>
      </c>
      <c r="D125" s="26">
        <f t="shared" si="11"/>
        <v>2651.1042270956013</v>
      </c>
      <c r="E125" s="1">
        <f t="shared" si="12"/>
        <v>983.28690798894013</v>
      </c>
      <c r="F125" s="1">
        <f t="shared" si="13"/>
        <v>488451.33963273745</v>
      </c>
    </row>
    <row r="126" spans="1:6" x14ac:dyDescent="0.25">
      <c r="A126" s="58">
        <v>120</v>
      </c>
      <c r="B126" s="1">
        <f t="shared" si="10"/>
        <v>488451.33963273745</v>
      </c>
      <c r="C126" s="1">
        <f t="shared" si="9"/>
        <v>3634.3911350845415</v>
      </c>
      <c r="D126" s="26">
        <f t="shared" si="11"/>
        <v>2645.7780896773279</v>
      </c>
      <c r="E126" s="1">
        <f t="shared" si="12"/>
        <v>988.61304540721358</v>
      </c>
      <c r="F126" s="1">
        <f t="shared" si="13"/>
        <v>487462.72658733022</v>
      </c>
    </row>
    <row r="127" spans="1:6" x14ac:dyDescent="0.25">
      <c r="A127" s="58">
        <v>121</v>
      </c>
      <c r="B127" s="1">
        <f t="shared" si="10"/>
        <v>487462.72658733022</v>
      </c>
      <c r="C127" s="1">
        <f t="shared" si="9"/>
        <v>3634.3911350845415</v>
      </c>
      <c r="D127" s="26">
        <f t="shared" si="11"/>
        <v>2640.4231023480388</v>
      </c>
      <c r="E127" s="1">
        <f t="shared" si="12"/>
        <v>993.96803273650266</v>
      </c>
      <c r="F127" s="1">
        <f t="shared" si="13"/>
        <v>486468.75855459372</v>
      </c>
    </row>
    <row r="128" spans="1:6" x14ac:dyDescent="0.25">
      <c r="A128" s="58">
        <v>122</v>
      </c>
      <c r="B128" s="1">
        <f t="shared" si="10"/>
        <v>486468.75855459372</v>
      </c>
      <c r="C128" s="1">
        <f t="shared" si="9"/>
        <v>3634.3911350845415</v>
      </c>
      <c r="D128" s="26">
        <f t="shared" si="11"/>
        <v>2635.0391088373826</v>
      </c>
      <c r="E128" s="1">
        <f t="shared" si="12"/>
        <v>999.35202624715885</v>
      </c>
      <c r="F128" s="1">
        <f t="shared" si="13"/>
        <v>485469.40652834653</v>
      </c>
    </row>
    <row r="129" spans="1:6" x14ac:dyDescent="0.25">
      <c r="A129" s="58">
        <v>123</v>
      </c>
      <c r="B129" s="1">
        <f t="shared" si="10"/>
        <v>485469.40652834653</v>
      </c>
      <c r="C129" s="1">
        <f t="shared" si="9"/>
        <v>3634.3911350845415</v>
      </c>
      <c r="D129" s="26">
        <f t="shared" si="11"/>
        <v>2629.6259520285439</v>
      </c>
      <c r="E129" s="1">
        <f t="shared" si="12"/>
        <v>1004.7651830559976</v>
      </c>
      <c r="F129" s="1">
        <f t="shared" si="13"/>
        <v>484464.64134529053</v>
      </c>
    </row>
    <row r="130" spans="1:6" x14ac:dyDescent="0.25">
      <c r="A130" s="58">
        <v>124</v>
      </c>
      <c r="B130" s="1">
        <f t="shared" si="10"/>
        <v>484464.64134529053</v>
      </c>
      <c r="C130" s="1">
        <f t="shared" si="9"/>
        <v>3634.3911350845415</v>
      </c>
      <c r="D130" s="26">
        <f t="shared" si="11"/>
        <v>2624.1834739536571</v>
      </c>
      <c r="E130" s="1">
        <f t="shared" si="12"/>
        <v>1010.2076611308844</v>
      </c>
      <c r="F130" s="1">
        <f t="shared" si="13"/>
        <v>483454.43368415965</v>
      </c>
    </row>
    <row r="131" spans="1:6" x14ac:dyDescent="0.25">
      <c r="A131" s="58">
        <v>125</v>
      </c>
      <c r="B131" s="1">
        <f t="shared" si="10"/>
        <v>483454.43368415965</v>
      </c>
      <c r="C131" s="1">
        <f t="shared" si="9"/>
        <v>3634.3911350845415</v>
      </c>
      <c r="D131" s="26">
        <f t="shared" si="11"/>
        <v>2618.7115157891981</v>
      </c>
      <c r="E131" s="1">
        <f t="shared" si="12"/>
        <v>1015.6796192953434</v>
      </c>
      <c r="F131" s="1">
        <f t="shared" si="13"/>
        <v>482438.7540648643</v>
      </c>
    </row>
    <row r="132" spans="1:6" x14ac:dyDescent="0.25">
      <c r="A132" s="58">
        <v>126</v>
      </c>
      <c r="B132" s="1">
        <f t="shared" si="10"/>
        <v>482438.7540648643</v>
      </c>
      <c r="C132" s="1">
        <f t="shared" si="9"/>
        <v>3634.3911350845415</v>
      </c>
      <c r="D132" s="26">
        <f t="shared" si="11"/>
        <v>2613.2099178513486</v>
      </c>
      <c r="E132" s="1">
        <f t="shared" si="12"/>
        <v>1021.1812172331929</v>
      </c>
      <c r="F132" s="1">
        <f t="shared" si="13"/>
        <v>481417.57284763112</v>
      </c>
    </row>
    <row r="133" spans="1:6" x14ac:dyDescent="0.25">
      <c r="A133" s="58">
        <v>127</v>
      </c>
      <c r="B133" s="1">
        <f t="shared" si="10"/>
        <v>481417.57284763112</v>
      </c>
      <c r="C133" s="1">
        <f t="shared" si="9"/>
        <v>3634.3911350845415</v>
      </c>
      <c r="D133" s="26">
        <f t="shared" si="11"/>
        <v>2607.6785195913353</v>
      </c>
      <c r="E133" s="1">
        <f t="shared" si="12"/>
        <v>1026.7126154932062</v>
      </c>
      <c r="F133" s="1">
        <f t="shared" si="13"/>
        <v>480390.8602321379</v>
      </c>
    </row>
    <row r="134" spans="1:6" x14ac:dyDescent="0.25">
      <c r="A134" s="58">
        <v>128</v>
      </c>
      <c r="B134" s="1">
        <f t="shared" si="10"/>
        <v>480390.8602321379</v>
      </c>
      <c r="C134" s="1">
        <f t="shared" si="9"/>
        <v>3634.3911350845415</v>
      </c>
      <c r="D134" s="26">
        <f t="shared" si="11"/>
        <v>2602.1171595907472</v>
      </c>
      <c r="E134" s="1">
        <f t="shared" si="12"/>
        <v>1032.2739754937943</v>
      </c>
      <c r="F134" s="1">
        <f t="shared" si="13"/>
        <v>479358.58625664411</v>
      </c>
    </row>
    <row r="135" spans="1:6" x14ac:dyDescent="0.25">
      <c r="A135" s="58">
        <v>129</v>
      </c>
      <c r="B135" s="1">
        <f t="shared" si="10"/>
        <v>479358.58625664411</v>
      </c>
      <c r="C135" s="1">
        <f t="shared" si="9"/>
        <v>3634.3911350845415</v>
      </c>
      <c r="D135" s="26">
        <f t="shared" si="11"/>
        <v>2596.5256755568225</v>
      </c>
      <c r="E135" s="1">
        <f t="shared" si="12"/>
        <v>1037.8654595277189</v>
      </c>
      <c r="F135" s="1">
        <f t="shared" si="13"/>
        <v>478320.7207971164</v>
      </c>
    </row>
    <row r="136" spans="1:6" x14ac:dyDescent="0.25">
      <c r="A136" s="58">
        <v>130</v>
      </c>
      <c r="B136" s="1">
        <f t="shared" si="10"/>
        <v>478320.7207971164</v>
      </c>
      <c r="C136" s="1">
        <f t="shared" si="9"/>
        <v>3634.3911350845415</v>
      </c>
      <c r="D136" s="26">
        <f t="shared" si="11"/>
        <v>2590.903904317714</v>
      </c>
      <c r="E136" s="1">
        <f t="shared" si="12"/>
        <v>1043.4872307668275</v>
      </c>
      <c r="F136" s="1">
        <f t="shared" si="13"/>
        <v>477277.23356634955</v>
      </c>
    </row>
    <row r="137" spans="1:6" x14ac:dyDescent="0.25">
      <c r="A137" s="58">
        <v>131</v>
      </c>
      <c r="B137" s="1">
        <f t="shared" si="10"/>
        <v>477277.23356634955</v>
      </c>
      <c r="C137" s="1">
        <f t="shared" ref="C137:C200" si="14">PMT($B$3/12,$B$4,-$B$2)</f>
        <v>3634.3911350845415</v>
      </c>
      <c r="D137" s="26">
        <f t="shared" si="11"/>
        <v>2585.2516818177269</v>
      </c>
      <c r="E137" s="1">
        <f t="shared" si="12"/>
        <v>1049.1394532668146</v>
      </c>
      <c r="F137" s="1">
        <f t="shared" si="13"/>
        <v>476228.09411308274</v>
      </c>
    </row>
    <row r="138" spans="1:6" x14ac:dyDescent="0.25">
      <c r="A138" s="58">
        <v>132</v>
      </c>
      <c r="B138" s="1">
        <f t="shared" si="10"/>
        <v>476228.09411308274</v>
      </c>
      <c r="C138" s="1">
        <f t="shared" si="14"/>
        <v>3634.3911350845415</v>
      </c>
      <c r="D138" s="26">
        <f t="shared" si="11"/>
        <v>2579.5688431125318</v>
      </c>
      <c r="E138" s="1">
        <f t="shared" si="12"/>
        <v>1054.8222919720097</v>
      </c>
      <c r="F138" s="1">
        <f t="shared" si="13"/>
        <v>475173.27182111074</v>
      </c>
    </row>
    <row r="139" spans="1:6" x14ac:dyDescent="0.25">
      <c r="A139" s="58">
        <v>133</v>
      </c>
      <c r="B139" s="1">
        <f t="shared" si="10"/>
        <v>475173.27182111074</v>
      </c>
      <c r="C139" s="1">
        <f t="shared" si="14"/>
        <v>3634.3911350845415</v>
      </c>
      <c r="D139" s="26">
        <f t="shared" si="11"/>
        <v>2573.8552223643501</v>
      </c>
      <c r="E139" s="1">
        <f t="shared" si="12"/>
        <v>1060.5359127201914</v>
      </c>
      <c r="F139" s="1">
        <f t="shared" si="13"/>
        <v>474112.73590839055</v>
      </c>
    </row>
    <row r="140" spans="1:6" x14ac:dyDescent="0.25">
      <c r="A140" s="58">
        <v>134</v>
      </c>
      <c r="B140" s="1">
        <f t="shared" si="10"/>
        <v>474112.73590839055</v>
      </c>
      <c r="C140" s="1">
        <f t="shared" si="14"/>
        <v>3634.3911350845415</v>
      </c>
      <c r="D140" s="26">
        <f t="shared" si="11"/>
        <v>2568.1106528371156</v>
      </c>
      <c r="E140" s="1">
        <f t="shared" si="12"/>
        <v>1066.2804822474259</v>
      </c>
      <c r="F140" s="1">
        <f t="shared" si="13"/>
        <v>473046.45542614313</v>
      </c>
    </row>
    <row r="141" spans="1:6" x14ac:dyDescent="0.25">
      <c r="A141" s="58">
        <v>135</v>
      </c>
      <c r="B141" s="1">
        <f t="shared" si="10"/>
        <v>473046.45542614313</v>
      </c>
      <c r="C141" s="1">
        <f t="shared" si="14"/>
        <v>3634.3911350845415</v>
      </c>
      <c r="D141" s="26">
        <f t="shared" si="11"/>
        <v>2562.3349668916089</v>
      </c>
      <c r="E141" s="1">
        <f t="shared" si="12"/>
        <v>1072.0561681929325</v>
      </c>
      <c r="F141" s="1">
        <f t="shared" si="13"/>
        <v>471974.39925795019</v>
      </c>
    </row>
    <row r="142" spans="1:6" x14ac:dyDescent="0.25">
      <c r="A142" s="58">
        <v>136</v>
      </c>
      <c r="B142" s="1">
        <f t="shared" si="10"/>
        <v>471974.39925795019</v>
      </c>
      <c r="C142" s="1">
        <f t="shared" si="14"/>
        <v>3634.3911350845415</v>
      </c>
      <c r="D142" s="26">
        <f t="shared" si="11"/>
        <v>2556.5279959805634</v>
      </c>
      <c r="E142" s="1">
        <f t="shared" si="12"/>
        <v>1077.863139103978</v>
      </c>
      <c r="F142" s="1">
        <f t="shared" si="13"/>
        <v>470896.53611884621</v>
      </c>
    </row>
    <row r="143" spans="1:6" x14ac:dyDescent="0.25">
      <c r="A143" s="58">
        <v>137</v>
      </c>
      <c r="B143" s="1">
        <f t="shared" si="10"/>
        <v>470896.53611884621</v>
      </c>
      <c r="C143" s="1">
        <f t="shared" si="14"/>
        <v>3634.3911350845415</v>
      </c>
      <c r="D143" s="26">
        <f t="shared" si="11"/>
        <v>2550.6895706437504</v>
      </c>
      <c r="E143" s="1">
        <f t="shared" si="12"/>
        <v>1083.7015644407911</v>
      </c>
      <c r="F143" s="1">
        <f t="shared" si="13"/>
        <v>469812.83455440542</v>
      </c>
    </row>
    <row r="144" spans="1:6" x14ac:dyDescent="0.25">
      <c r="A144" s="58">
        <v>138</v>
      </c>
      <c r="B144" s="1">
        <f t="shared" ref="B144:B207" si="15">F143</f>
        <v>469812.83455440542</v>
      </c>
      <c r="C144" s="1">
        <f t="shared" si="14"/>
        <v>3634.3911350845415</v>
      </c>
      <c r="D144" s="26">
        <f t="shared" ref="D144:D207" si="16">B144*($B$3/12)</f>
        <v>2544.8195205030293</v>
      </c>
      <c r="E144" s="1">
        <f t="shared" ref="E144:E207" si="17">C144-D144</f>
        <v>1089.5716145815122</v>
      </c>
      <c r="F144" s="1">
        <f t="shared" ref="F144:F207" si="18">B144-E144</f>
        <v>468723.26293982391</v>
      </c>
    </row>
    <row r="145" spans="1:6" x14ac:dyDescent="0.25">
      <c r="A145" s="58">
        <v>139</v>
      </c>
      <c r="B145" s="1">
        <f t="shared" si="15"/>
        <v>468723.26293982391</v>
      </c>
      <c r="C145" s="1">
        <f t="shared" si="14"/>
        <v>3634.3911350845415</v>
      </c>
      <c r="D145" s="26">
        <f t="shared" si="16"/>
        <v>2538.9176742573795</v>
      </c>
      <c r="E145" s="1">
        <f t="shared" si="17"/>
        <v>1095.4734608271619</v>
      </c>
      <c r="F145" s="1">
        <f t="shared" si="18"/>
        <v>467627.78947899677</v>
      </c>
    </row>
    <row r="146" spans="1:6" x14ac:dyDescent="0.25">
      <c r="A146" s="58">
        <v>140</v>
      </c>
      <c r="B146" s="1">
        <f t="shared" si="15"/>
        <v>467627.78947899677</v>
      </c>
      <c r="C146" s="1">
        <f t="shared" si="14"/>
        <v>3634.3911350845415</v>
      </c>
      <c r="D146" s="26">
        <f t="shared" si="16"/>
        <v>2532.9838596778991</v>
      </c>
      <c r="E146" s="1">
        <f t="shared" si="17"/>
        <v>1101.4072754066424</v>
      </c>
      <c r="F146" s="1">
        <f t="shared" si="18"/>
        <v>466526.38220359012</v>
      </c>
    </row>
    <row r="147" spans="1:6" x14ac:dyDescent="0.25">
      <c r="A147" s="58">
        <v>141</v>
      </c>
      <c r="B147" s="1">
        <f t="shared" si="15"/>
        <v>466526.38220359012</v>
      </c>
      <c r="C147" s="1">
        <f t="shared" si="14"/>
        <v>3634.3911350845415</v>
      </c>
      <c r="D147" s="26">
        <f t="shared" si="16"/>
        <v>2527.0179036027798</v>
      </c>
      <c r="E147" s="1">
        <f t="shared" si="17"/>
        <v>1107.3732314817616</v>
      </c>
      <c r="F147" s="1">
        <f t="shared" si="18"/>
        <v>465419.00897210836</v>
      </c>
    </row>
    <row r="148" spans="1:6" x14ac:dyDescent="0.25">
      <c r="A148" s="58">
        <v>142</v>
      </c>
      <c r="B148" s="1">
        <f t="shared" si="15"/>
        <v>465419.00897210836</v>
      </c>
      <c r="C148" s="1">
        <f t="shared" si="14"/>
        <v>3634.3911350845415</v>
      </c>
      <c r="D148" s="26">
        <f t="shared" si="16"/>
        <v>2521.0196319322536</v>
      </c>
      <c r="E148" s="1">
        <f t="shared" si="17"/>
        <v>1113.3715031522879</v>
      </c>
      <c r="F148" s="1">
        <f t="shared" si="18"/>
        <v>464305.63746895606</v>
      </c>
    </row>
    <row r="149" spans="1:6" x14ac:dyDescent="0.25">
      <c r="A149" s="58">
        <v>143</v>
      </c>
      <c r="B149" s="1">
        <f t="shared" si="15"/>
        <v>464305.63746895606</v>
      </c>
      <c r="C149" s="1">
        <f t="shared" si="14"/>
        <v>3634.3911350845415</v>
      </c>
      <c r="D149" s="26">
        <f t="shared" si="16"/>
        <v>2514.9888696235121</v>
      </c>
      <c r="E149" s="1">
        <f t="shared" si="17"/>
        <v>1119.4022654610294</v>
      </c>
      <c r="F149" s="1">
        <f t="shared" si="18"/>
        <v>463186.23520349502</v>
      </c>
    </row>
    <row r="150" spans="1:6" x14ac:dyDescent="0.25">
      <c r="A150" s="58">
        <v>144</v>
      </c>
      <c r="B150" s="1">
        <f t="shared" si="15"/>
        <v>463186.23520349502</v>
      </c>
      <c r="C150" s="1">
        <f t="shared" si="14"/>
        <v>3634.3911350845415</v>
      </c>
      <c r="D150" s="26">
        <f t="shared" si="16"/>
        <v>2508.925440685598</v>
      </c>
      <c r="E150" s="1">
        <f t="shared" si="17"/>
        <v>1125.4656943989435</v>
      </c>
      <c r="F150" s="1">
        <f t="shared" si="18"/>
        <v>462060.76950909605</v>
      </c>
    </row>
    <row r="151" spans="1:6" x14ac:dyDescent="0.25">
      <c r="A151" s="58">
        <v>145</v>
      </c>
      <c r="B151" s="1">
        <f t="shared" si="15"/>
        <v>462060.76950909605</v>
      </c>
      <c r="C151" s="1">
        <f t="shared" si="14"/>
        <v>3634.3911350845415</v>
      </c>
      <c r="D151" s="26">
        <f t="shared" si="16"/>
        <v>2502.8291681742703</v>
      </c>
      <c r="E151" s="1">
        <f t="shared" si="17"/>
        <v>1131.5619669102712</v>
      </c>
      <c r="F151" s="1">
        <f t="shared" si="18"/>
        <v>460929.20754218579</v>
      </c>
    </row>
    <row r="152" spans="1:6" x14ac:dyDescent="0.25">
      <c r="A152" s="58">
        <v>146</v>
      </c>
      <c r="B152" s="1">
        <f t="shared" si="15"/>
        <v>460929.20754218579</v>
      </c>
      <c r="C152" s="1">
        <f t="shared" si="14"/>
        <v>3634.3911350845415</v>
      </c>
      <c r="D152" s="26">
        <f t="shared" si="16"/>
        <v>2496.6998741868397</v>
      </c>
      <c r="E152" s="1">
        <f t="shared" si="17"/>
        <v>1137.6912608977018</v>
      </c>
      <c r="F152" s="1">
        <f t="shared" si="18"/>
        <v>459791.51628128806</v>
      </c>
    </row>
    <row r="153" spans="1:6" x14ac:dyDescent="0.25">
      <c r="A153" s="58">
        <v>147</v>
      </c>
      <c r="B153" s="1">
        <f t="shared" si="15"/>
        <v>459791.51628128806</v>
      </c>
      <c r="C153" s="1">
        <f t="shared" si="14"/>
        <v>3634.3911350845415</v>
      </c>
      <c r="D153" s="26">
        <f t="shared" si="16"/>
        <v>2490.5373798569772</v>
      </c>
      <c r="E153" s="1">
        <f t="shared" si="17"/>
        <v>1143.8537552275643</v>
      </c>
      <c r="F153" s="1">
        <f t="shared" si="18"/>
        <v>458647.66252606048</v>
      </c>
    </row>
    <row r="154" spans="1:6" x14ac:dyDescent="0.25">
      <c r="A154" s="58">
        <v>148</v>
      </c>
      <c r="B154" s="1">
        <f t="shared" si="15"/>
        <v>458647.66252606048</v>
      </c>
      <c r="C154" s="1">
        <f t="shared" si="14"/>
        <v>3634.3911350845415</v>
      </c>
      <c r="D154" s="26">
        <f t="shared" si="16"/>
        <v>2484.3415053494941</v>
      </c>
      <c r="E154" s="1">
        <f t="shared" si="17"/>
        <v>1150.0496297350473</v>
      </c>
      <c r="F154" s="1">
        <f t="shared" si="18"/>
        <v>457497.61289632542</v>
      </c>
    </row>
    <row r="155" spans="1:6" x14ac:dyDescent="0.25">
      <c r="A155" s="58">
        <v>149</v>
      </c>
      <c r="B155" s="1">
        <f t="shared" si="15"/>
        <v>457497.61289632542</v>
      </c>
      <c r="C155" s="1">
        <f t="shared" si="14"/>
        <v>3634.3911350845415</v>
      </c>
      <c r="D155" s="26">
        <f t="shared" si="16"/>
        <v>2478.1120698550963</v>
      </c>
      <c r="E155" s="1">
        <f t="shared" si="17"/>
        <v>1156.2790652294452</v>
      </c>
      <c r="F155" s="1">
        <f t="shared" si="18"/>
        <v>456341.33383109595</v>
      </c>
    </row>
    <row r="156" spans="1:6" x14ac:dyDescent="0.25">
      <c r="A156" s="58">
        <v>150</v>
      </c>
      <c r="B156" s="1">
        <f t="shared" si="15"/>
        <v>456341.33383109595</v>
      </c>
      <c r="C156" s="1">
        <f t="shared" si="14"/>
        <v>3634.3911350845415</v>
      </c>
      <c r="D156" s="26">
        <f t="shared" si="16"/>
        <v>2471.848891585103</v>
      </c>
      <c r="E156" s="1">
        <f t="shared" si="17"/>
        <v>1162.5422434994384</v>
      </c>
      <c r="F156" s="1">
        <f t="shared" si="18"/>
        <v>455178.79158759653</v>
      </c>
    </row>
    <row r="157" spans="1:6" x14ac:dyDescent="0.25">
      <c r="A157" s="58">
        <v>151</v>
      </c>
      <c r="B157" s="1">
        <f t="shared" si="15"/>
        <v>455178.79158759653</v>
      </c>
      <c r="C157" s="1">
        <f t="shared" si="14"/>
        <v>3634.3911350845415</v>
      </c>
      <c r="D157" s="26">
        <f t="shared" si="16"/>
        <v>2465.5517877661478</v>
      </c>
      <c r="E157" s="1">
        <f t="shared" si="17"/>
        <v>1168.8393473183937</v>
      </c>
      <c r="F157" s="1">
        <f t="shared" si="18"/>
        <v>454009.95224027813</v>
      </c>
    </row>
    <row r="158" spans="1:6" x14ac:dyDescent="0.25">
      <c r="A158" s="58">
        <v>152</v>
      </c>
      <c r="B158" s="1">
        <f t="shared" si="15"/>
        <v>454009.95224027813</v>
      </c>
      <c r="C158" s="1">
        <f t="shared" si="14"/>
        <v>3634.3911350845415</v>
      </c>
      <c r="D158" s="26">
        <f t="shared" si="16"/>
        <v>2459.22057463484</v>
      </c>
      <c r="E158" s="1">
        <f t="shared" si="17"/>
        <v>1175.1705604497015</v>
      </c>
      <c r="F158" s="1">
        <f t="shared" si="18"/>
        <v>452834.78167982842</v>
      </c>
    </row>
    <row r="159" spans="1:6" x14ac:dyDescent="0.25">
      <c r="A159" s="58">
        <v>153</v>
      </c>
      <c r="B159" s="1">
        <f t="shared" si="15"/>
        <v>452834.78167982842</v>
      </c>
      <c r="C159" s="1">
        <f t="shared" si="14"/>
        <v>3634.3911350845415</v>
      </c>
      <c r="D159" s="26">
        <f t="shared" si="16"/>
        <v>2452.8550674324042</v>
      </c>
      <c r="E159" s="1">
        <f t="shared" si="17"/>
        <v>1181.5360676521373</v>
      </c>
      <c r="F159" s="1">
        <f t="shared" si="18"/>
        <v>451653.24561217631</v>
      </c>
    </row>
    <row r="160" spans="1:6" x14ac:dyDescent="0.25">
      <c r="A160" s="58">
        <v>154</v>
      </c>
      <c r="B160" s="1">
        <f t="shared" si="15"/>
        <v>451653.24561217631</v>
      </c>
      <c r="C160" s="1">
        <f t="shared" si="14"/>
        <v>3634.3911350845415</v>
      </c>
      <c r="D160" s="26">
        <f t="shared" si="16"/>
        <v>2446.4550803992884</v>
      </c>
      <c r="E160" s="1">
        <f t="shared" si="17"/>
        <v>1187.9360546852531</v>
      </c>
      <c r="F160" s="1">
        <f t="shared" si="18"/>
        <v>450465.30955749104</v>
      </c>
    </row>
    <row r="161" spans="1:6" x14ac:dyDescent="0.25">
      <c r="A161" s="58">
        <v>155</v>
      </c>
      <c r="B161" s="1">
        <f t="shared" si="15"/>
        <v>450465.30955749104</v>
      </c>
      <c r="C161" s="1">
        <f t="shared" si="14"/>
        <v>3634.3911350845415</v>
      </c>
      <c r="D161" s="26">
        <f t="shared" si="16"/>
        <v>2440.0204267697432</v>
      </c>
      <c r="E161" s="1">
        <f t="shared" si="17"/>
        <v>1194.3707083147983</v>
      </c>
      <c r="F161" s="1">
        <f t="shared" si="18"/>
        <v>449270.93884917622</v>
      </c>
    </row>
    <row r="162" spans="1:6" x14ac:dyDescent="0.25">
      <c r="A162" s="58">
        <v>156</v>
      </c>
      <c r="B162" s="1">
        <f t="shared" si="15"/>
        <v>449270.93884917622</v>
      </c>
      <c r="C162" s="1">
        <f t="shared" si="14"/>
        <v>3634.3911350845415</v>
      </c>
      <c r="D162" s="26">
        <f t="shared" si="16"/>
        <v>2433.5509187663711</v>
      </c>
      <c r="E162" s="1">
        <f t="shared" si="17"/>
        <v>1200.8402163181704</v>
      </c>
      <c r="F162" s="1">
        <f t="shared" si="18"/>
        <v>448070.09863285808</v>
      </c>
    </row>
    <row r="163" spans="1:6" x14ac:dyDescent="0.25">
      <c r="A163" s="58">
        <v>157</v>
      </c>
      <c r="B163" s="1">
        <f t="shared" si="15"/>
        <v>448070.09863285808</v>
      </c>
      <c r="C163" s="1">
        <f t="shared" si="14"/>
        <v>3634.3911350845415</v>
      </c>
      <c r="D163" s="26">
        <f t="shared" si="16"/>
        <v>2427.046367594648</v>
      </c>
      <c r="E163" s="1">
        <f t="shared" si="17"/>
        <v>1207.3447674898935</v>
      </c>
      <c r="F163" s="1">
        <f t="shared" si="18"/>
        <v>446862.7538653682</v>
      </c>
    </row>
    <row r="164" spans="1:6" x14ac:dyDescent="0.25">
      <c r="A164" s="58">
        <v>158</v>
      </c>
      <c r="B164" s="1">
        <f t="shared" si="15"/>
        <v>446862.7538653682</v>
      </c>
      <c r="C164" s="1">
        <f t="shared" si="14"/>
        <v>3634.3911350845415</v>
      </c>
      <c r="D164" s="26">
        <f t="shared" si="16"/>
        <v>2420.5065834374113</v>
      </c>
      <c r="E164" s="1">
        <f t="shared" si="17"/>
        <v>1213.8845516471301</v>
      </c>
      <c r="F164" s="1">
        <f t="shared" si="18"/>
        <v>445648.86931372108</v>
      </c>
    </row>
    <row r="165" spans="1:6" x14ac:dyDescent="0.25">
      <c r="A165" s="58">
        <v>159</v>
      </c>
      <c r="B165" s="1">
        <f t="shared" si="15"/>
        <v>445648.86931372108</v>
      </c>
      <c r="C165" s="1">
        <f t="shared" si="14"/>
        <v>3634.3911350845415</v>
      </c>
      <c r="D165" s="26">
        <f t="shared" si="16"/>
        <v>2413.9313754493228</v>
      </c>
      <c r="E165" s="1">
        <f t="shared" si="17"/>
        <v>1220.4597596352187</v>
      </c>
      <c r="F165" s="1">
        <f t="shared" si="18"/>
        <v>444428.40955408587</v>
      </c>
    </row>
    <row r="166" spans="1:6" x14ac:dyDescent="0.25">
      <c r="A166" s="58">
        <v>160</v>
      </c>
      <c r="B166" s="1">
        <f t="shared" si="15"/>
        <v>444428.40955408587</v>
      </c>
      <c r="C166" s="1">
        <f t="shared" si="14"/>
        <v>3634.3911350845415</v>
      </c>
      <c r="D166" s="26">
        <f t="shared" si="16"/>
        <v>2407.3205517512984</v>
      </c>
      <c r="E166" s="1">
        <f t="shared" si="17"/>
        <v>1227.0705833332431</v>
      </c>
      <c r="F166" s="1">
        <f t="shared" si="18"/>
        <v>443201.33897075261</v>
      </c>
    </row>
    <row r="167" spans="1:6" x14ac:dyDescent="0.25">
      <c r="A167" s="58">
        <v>161</v>
      </c>
      <c r="B167" s="1">
        <f t="shared" si="15"/>
        <v>443201.33897075261</v>
      </c>
      <c r="C167" s="1">
        <f t="shared" si="14"/>
        <v>3634.3911350845415</v>
      </c>
      <c r="D167" s="26">
        <f t="shared" si="16"/>
        <v>2400.6739194249099</v>
      </c>
      <c r="E167" s="1">
        <f t="shared" si="17"/>
        <v>1233.7172156596316</v>
      </c>
      <c r="F167" s="1">
        <f t="shared" si="18"/>
        <v>441967.62175509299</v>
      </c>
    </row>
    <row r="168" spans="1:6" x14ac:dyDescent="0.25">
      <c r="A168" s="58">
        <v>162</v>
      </c>
      <c r="B168" s="1">
        <f t="shared" si="15"/>
        <v>441967.62175509299</v>
      </c>
      <c r="C168" s="1">
        <f t="shared" si="14"/>
        <v>3634.3911350845415</v>
      </c>
      <c r="D168" s="26">
        <f t="shared" si="16"/>
        <v>2393.9912845067538</v>
      </c>
      <c r="E168" s="1">
        <f t="shared" si="17"/>
        <v>1240.3998505777877</v>
      </c>
      <c r="F168" s="1">
        <f t="shared" si="18"/>
        <v>440727.22190451517</v>
      </c>
    </row>
    <row r="169" spans="1:6" x14ac:dyDescent="0.25">
      <c r="A169" s="58">
        <v>163</v>
      </c>
      <c r="B169" s="1">
        <f t="shared" si="15"/>
        <v>440727.22190451517</v>
      </c>
      <c r="C169" s="1">
        <f t="shared" si="14"/>
        <v>3634.3911350845415</v>
      </c>
      <c r="D169" s="26">
        <f t="shared" si="16"/>
        <v>2387.2724519827907</v>
      </c>
      <c r="E169" s="1">
        <f t="shared" si="17"/>
        <v>1247.1186831017508</v>
      </c>
      <c r="F169" s="1">
        <f t="shared" si="18"/>
        <v>439480.10322141345</v>
      </c>
    </row>
    <row r="170" spans="1:6" x14ac:dyDescent="0.25">
      <c r="A170" s="58">
        <v>164</v>
      </c>
      <c r="B170" s="1">
        <f t="shared" si="15"/>
        <v>439480.10322141345</v>
      </c>
      <c r="C170" s="1">
        <f t="shared" si="14"/>
        <v>3634.3911350845415</v>
      </c>
      <c r="D170" s="26">
        <f t="shared" si="16"/>
        <v>2380.5172257826562</v>
      </c>
      <c r="E170" s="1">
        <f t="shared" si="17"/>
        <v>1253.8739093018853</v>
      </c>
      <c r="F170" s="1">
        <f t="shared" si="18"/>
        <v>438226.22931211157</v>
      </c>
    </row>
    <row r="171" spans="1:6" x14ac:dyDescent="0.25">
      <c r="A171" s="58">
        <v>165</v>
      </c>
      <c r="B171" s="1">
        <f t="shared" si="15"/>
        <v>438226.22931211157</v>
      </c>
      <c r="C171" s="1">
        <f t="shared" si="14"/>
        <v>3634.3911350845415</v>
      </c>
      <c r="D171" s="26">
        <f t="shared" si="16"/>
        <v>2373.7254087739379</v>
      </c>
      <c r="E171" s="1">
        <f t="shared" si="17"/>
        <v>1260.6657263106035</v>
      </c>
      <c r="F171" s="1">
        <f t="shared" si="18"/>
        <v>436965.56358580093</v>
      </c>
    </row>
    <row r="172" spans="1:6" x14ac:dyDescent="0.25">
      <c r="A172" s="58">
        <v>166</v>
      </c>
      <c r="B172" s="1">
        <f t="shared" si="15"/>
        <v>436965.56358580093</v>
      </c>
      <c r="C172" s="1">
        <f t="shared" si="14"/>
        <v>3634.3911350845415</v>
      </c>
      <c r="D172" s="26">
        <f t="shared" si="16"/>
        <v>2366.8968027564219</v>
      </c>
      <c r="E172" s="1">
        <f t="shared" si="17"/>
        <v>1267.4943323281195</v>
      </c>
      <c r="F172" s="1">
        <f t="shared" si="18"/>
        <v>435698.06925347279</v>
      </c>
    </row>
    <row r="173" spans="1:6" x14ac:dyDescent="0.25">
      <c r="A173" s="58">
        <v>167</v>
      </c>
      <c r="B173" s="1">
        <f t="shared" si="15"/>
        <v>435698.06925347279</v>
      </c>
      <c r="C173" s="1">
        <f t="shared" si="14"/>
        <v>3634.3911350845415</v>
      </c>
      <c r="D173" s="26">
        <f t="shared" si="16"/>
        <v>2360.0312084563111</v>
      </c>
      <c r="E173" s="1">
        <f t="shared" si="17"/>
        <v>1274.3599266282304</v>
      </c>
      <c r="F173" s="1">
        <f t="shared" si="18"/>
        <v>434423.70932684455</v>
      </c>
    </row>
    <row r="174" spans="1:6" x14ac:dyDescent="0.25">
      <c r="A174" s="58">
        <v>168</v>
      </c>
      <c r="B174" s="1">
        <f t="shared" si="15"/>
        <v>434423.70932684455</v>
      </c>
      <c r="C174" s="1">
        <f t="shared" si="14"/>
        <v>3634.3911350845415</v>
      </c>
      <c r="D174" s="26">
        <f t="shared" si="16"/>
        <v>2353.1284255204082</v>
      </c>
      <c r="E174" s="1">
        <f t="shared" si="17"/>
        <v>1281.2627095641333</v>
      </c>
      <c r="F174" s="1">
        <f t="shared" si="18"/>
        <v>433142.44661728042</v>
      </c>
    </row>
    <row r="175" spans="1:6" x14ac:dyDescent="0.25">
      <c r="A175" s="58">
        <v>169</v>
      </c>
      <c r="B175" s="1">
        <f t="shared" si="15"/>
        <v>433142.44661728042</v>
      </c>
      <c r="C175" s="1">
        <f t="shared" si="14"/>
        <v>3634.3911350845415</v>
      </c>
      <c r="D175" s="26">
        <f t="shared" si="16"/>
        <v>2346.1882525102692</v>
      </c>
      <c r="E175" s="1">
        <f t="shared" si="17"/>
        <v>1288.2028825742723</v>
      </c>
      <c r="F175" s="1">
        <f t="shared" si="18"/>
        <v>431854.24373470614</v>
      </c>
    </row>
    <row r="176" spans="1:6" x14ac:dyDescent="0.25">
      <c r="A176" s="58">
        <v>170</v>
      </c>
      <c r="B176" s="1">
        <f t="shared" si="15"/>
        <v>431854.24373470614</v>
      </c>
      <c r="C176" s="1">
        <f t="shared" si="14"/>
        <v>3634.3911350845415</v>
      </c>
      <c r="D176" s="26">
        <f t="shared" si="16"/>
        <v>2339.2104868963252</v>
      </c>
      <c r="E176" s="1">
        <f t="shared" si="17"/>
        <v>1295.1806481882163</v>
      </c>
      <c r="F176" s="1">
        <f t="shared" si="18"/>
        <v>430559.06308651791</v>
      </c>
    </row>
    <row r="177" spans="1:6" x14ac:dyDescent="0.25">
      <c r="A177" s="58">
        <v>171</v>
      </c>
      <c r="B177" s="1">
        <f t="shared" si="15"/>
        <v>430559.06308651791</v>
      </c>
      <c r="C177" s="1">
        <f t="shared" si="14"/>
        <v>3634.3911350845415</v>
      </c>
      <c r="D177" s="26">
        <f t="shared" si="16"/>
        <v>2332.1949250519719</v>
      </c>
      <c r="E177" s="1">
        <f t="shared" si="17"/>
        <v>1302.1962100325695</v>
      </c>
      <c r="F177" s="1">
        <f t="shared" si="18"/>
        <v>429256.86687648535</v>
      </c>
    </row>
    <row r="178" spans="1:6" x14ac:dyDescent="0.25">
      <c r="A178" s="58">
        <v>172</v>
      </c>
      <c r="B178" s="1">
        <f t="shared" si="15"/>
        <v>429256.86687648535</v>
      </c>
      <c r="C178" s="1">
        <f t="shared" si="14"/>
        <v>3634.3911350845415</v>
      </c>
      <c r="D178" s="26">
        <f t="shared" si="16"/>
        <v>2325.1413622476289</v>
      </c>
      <c r="E178" s="1">
        <f t="shared" si="17"/>
        <v>1309.2497728369126</v>
      </c>
      <c r="F178" s="1">
        <f t="shared" si="18"/>
        <v>427947.61710364843</v>
      </c>
    </row>
    <row r="179" spans="1:6" x14ac:dyDescent="0.25">
      <c r="A179" s="58">
        <v>173</v>
      </c>
      <c r="B179" s="1">
        <f t="shared" si="15"/>
        <v>427947.61710364843</v>
      </c>
      <c r="C179" s="1">
        <f t="shared" si="14"/>
        <v>3634.3911350845415</v>
      </c>
      <c r="D179" s="26">
        <f t="shared" si="16"/>
        <v>2318.0495926447625</v>
      </c>
      <c r="E179" s="1">
        <f t="shared" si="17"/>
        <v>1316.341542439779</v>
      </c>
      <c r="F179" s="1">
        <f t="shared" si="18"/>
        <v>426631.27556120866</v>
      </c>
    </row>
    <row r="180" spans="1:6" x14ac:dyDescent="0.25">
      <c r="A180" s="58">
        <v>174</v>
      </c>
      <c r="B180" s="1">
        <f t="shared" si="15"/>
        <v>426631.27556120866</v>
      </c>
      <c r="C180" s="1">
        <f t="shared" si="14"/>
        <v>3634.3911350845415</v>
      </c>
      <c r="D180" s="26">
        <f t="shared" si="16"/>
        <v>2310.9194092898802</v>
      </c>
      <c r="E180" s="1">
        <f t="shared" si="17"/>
        <v>1323.4717257946613</v>
      </c>
      <c r="F180" s="1">
        <f t="shared" si="18"/>
        <v>425307.803835414</v>
      </c>
    </row>
    <row r="181" spans="1:6" x14ac:dyDescent="0.25">
      <c r="A181" s="58">
        <v>175</v>
      </c>
      <c r="B181" s="1">
        <f t="shared" si="15"/>
        <v>425307.803835414</v>
      </c>
      <c r="C181" s="1">
        <f t="shared" si="14"/>
        <v>3634.3911350845415</v>
      </c>
      <c r="D181" s="26">
        <f t="shared" si="16"/>
        <v>2303.7506041084926</v>
      </c>
      <c r="E181" s="1">
        <f t="shared" si="17"/>
        <v>1330.6405309760489</v>
      </c>
      <c r="F181" s="1">
        <f t="shared" si="18"/>
        <v>423977.16330443794</v>
      </c>
    </row>
    <row r="182" spans="1:6" x14ac:dyDescent="0.25">
      <c r="A182" s="58">
        <v>176</v>
      </c>
      <c r="B182" s="1">
        <f t="shared" si="15"/>
        <v>423977.16330443794</v>
      </c>
      <c r="C182" s="1">
        <f t="shared" si="14"/>
        <v>3634.3911350845415</v>
      </c>
      <c r="D182" s="26">
        <f t="shared" si="16"/>
        <v>2296.542967899039</v>
      </c>
      <c r="E182" s="1">
        <f t="shared" si="17"/>
        <v>1337.8481671855025</v>
      </c>
      <c r="F182" s="1">
        <f t="shared" si="18"/>
        <v>422639.31513725244</v>
      </c>
    </row>
    <row r="183" spans="1:6" x14ac:dyDescent="0.25">
      <c r="A183" s="58">
        <v>177</v>
      </c>
      <c r="B183" s="1">
        <f t="shared" si="15"/>
        <v>422639.31513725244</v>
      </c>
      <c r="C183" s="1">
        <f t="shared" si="14"/>
        <v>3634.3911350845415</v>
      </c>
      <c r="D183" s="26">
        <f t="shared" si="16"/>
        <v>2289.2962903267839</v>
      </c>
      <c r="E183" s="1">
        <f t="shared" si="17"/>
        <v>1345.0948447577575</v>
      </c>
      <c r="F183" s="1">
        <f t="shared" si="18"/>
        <v>421294.22029249469</v>
      </c>
    </row>
    <row r="184" spans="1:6" x14ac:dyDescent="0.25">
      <c r="A184" s="58">
        <v>178</v>
      </c>
      <c r="B184" s="1">
        <f t="shared" si="15"/>
        <v>421294.22029249469</v>
      </c>
      <c r="C184" s="1">
        <f t="shared" si="14"/>
        <v>3634.3911350845415</v>
      </c>
      <c r="D184" s="26">
        <f t="shared" si="16"/>
        <v>2282.0103599176796</v>
      </c>
      <c r="E184" s="1">
        <f t="shared" si="17"/>
        <v>1352.3807751668619</v>
      </c>
      <c r="F184" s="1">
        <f t="shared" si="18"/>
        <v>419941.83951732784</v>
      </c>
    </row>
    <row r="185" spans="1:6" x14ac:dyDescent="0.25">
      <c r="A185" s="58">
        <v>179</v>
      </c>
      <c r="B185" s="1">
        <f t="shared" si="15"/>
        <v>419941.83951732784</v>
      </c>
      <c r="C185" s="1">
        <f t="shared" si="14"/>
        <v>3634.3911350845415</v>
      </c>
      <c r="D185" s="26">
        <f t="shared" si="16"/>
        <v>2274.6849640521928</v>
      </c>
      <c r="E185" s="1">
        <f t="shared" si="17"/>
        <v>1359.7061710323487</v>
      </c>
      <c r="F185" s="1">
        <f t="shared" si="18"/>
        <v>418582.13334629551</v>
      </c>
    </row>
    <row r="186" spans="1:6" x14ac:dyDescent="0.25">
      <c r="A186" s="58">
        <v>180</v>
      </c>
      <c r="B186" s="1">
        <f t="shared" si="15"/>
        <v>418582.13334629551</v>
      </c>
      <c r="C186" s="1">
        <f t="shared" si="14"/>
        <v>3634.3911350845415</v>
      </c>
      <c r="D186" s="26">
        <f t="shared" si="16"/>
        <v>2267.3198889591008</v>
      </c>
      <c r="E186" s="1">
        <f t="shared" si="17"/>
        <v>1367.0712461254407</v>
      </c>
      <c r="F186" s="1">
        <f t="shared" si="18"/>
        <v>417215.06210017006</v>
      </c>
    </row>
    <row r="187" spans="1:6" x14ac:dyDescent="0.25">
      <c r="A187" s="58">
        <v>181</v>
      </c>
      <c r="B187" s="1">
        <f t="shared" si="15"/>
        <v>417215.06210017006</v>
      </c>
      <c r="C187" s="1">
        <f t="shared" si="14"/>
        <v>3634.3911350845415</v>
      </c>
      <c r="D187" s="26">
        <f t="shared" si="16"/>
        <v>2259.9149197092547</v>
      </c>
      <c r="E187" s="1">
        <f t="shared" si="17"/>
        <v>1374.4762153752868</v>
      </c>
      <c r="F187" s="1">
        <f t="shared" si="18"/>
        <v>415840.58588479477</v>
      </c>
    </row>
    <row r="188" spans="1:6" x14ac:dyDescent="0.25">
      <c r="A188" s="58">
        <v>182</v>
      </c>
      <c r="B188" s="1">
        <f t="shared" si="15"/>
        <v>415840.58588479477</v>
      </c>
      <c r="C188" s="1">
        <f t="shared" si="14"/>
        <v>3634.3911350845415</v>
      </c>
      <c r="D188" s="26">
        <f t="shared" si="16"/>
        <v>2252.4698402093049</v>
      </c>
      <c r="E188" s="1">
        <f t="shared" si="17"/>
        <v>1381.9212948752365</v>
      </c>
      <c r="F188" s="1">
        <f t="shared" si="18"/>
        <v>414458.66458991956</v>
      </c>
    </row>
    <row r="189" spans="1:6" x14ac:dyDescent="0.25">
      <c r="A189" s="58">
        <v>183</v>
      </c>
      <c r="B189" s="1">
        <f t="shared" si="15"/>
        <v>414458.66458991956</v>
      </c>
      <c r="C189" s="1">
        <f t="shared" si="14"/>
        <v>3634.3911350845415</v>
      </c>
      <c r="D189" s="26">
        <f t="shared" si="16"/>
        <v>2244.9844331953977</v>
      </c>
      <c r="E189" s="1">
        <f t="shared" si="17"/>
        <v>1389.4067018891437</v>
      </c>
      <c r="F189" s="1">
        <f t="shared" si="18"/>
        <v>413069.25788803044</v>
      </c>
    </row>
    <row r="190" spans="1:6" x14ac:dyDescent="0.25">
      <c r="A190" s="58">
        <v>184</v>
      </c>
      <c r="B190" s="1">
        <f t="shared" si="15"/>
        <v>413069.25788803044</v>
      </c>
      <c r="C190" s="1">
        <f t="shared" si="14"/>
        <v>3634.3911350845415</v>
      </c>
      <c r="D190" s="26">
        <f t="shared" si="16"/>
        <v>2237.4584802268314</v>
      </c>
      <c r="E190" s="1">
        <f t="shared" si="17"/>
        <v>1396.9326548577101</v>
      </c>
      <c r="F190" s="1">
        <f t="shared" si="18"/>
        <v>411672.32523317274</v>
      </c>
    </row>
    <row r="191" spans="1:6" x14ac:dyDescent="0.25">
      <c r="A191" s="58">
        <v>185</v>
      </c>
      <c r="B191" s="1">
        <f t="shared" si="15"/>
        <v>411672.32523317274</v>
      </c>
      <c r="C191" s="1">
        <f t="shared" si="14"/>
        <v>3634.3911350845415</v>
      </c>
      <c r="D191" s="26">
        <f t="shared" si="16"/>
        <v>2229.8917616796857</v>
      </c>
      <c r="E191" s="1">
        <f t="shared" si="17"/>
        <v>1404.4993734048558</v>
      </c>
      <c r="F191" s="1">
        <f t="shared" si="18"/>
        <v>410267.82585976791</v>
      </c>
    </row>
    <row r="192" spans="1:6" x14ac:dyDescent="0.25">
      <c r="A192" s="58">
        <v>186</v>
      </c>
      <c r="B192" s="1">
        <f t="shared" si="15"/>
        <v>410267.82585976791</v>
      </c>
      <c r="C192" s="1">
        <f t="shared" si="14"/>
        <v>3634.3911350845415</v>
      </c>
      <c r="D192" s="26">
        <f t="shared" si="16"/>
        <v>2222.2840567404096</v>
      </c>
      <c r="E192" s="1">
        <f t="shared" si="17"/>
        <v>1412.1070783441319</v>
      </c>
      <c r="F192" s="1">
        <f t="shared" si="18"/>
        <v>408855.71878142375</v>
      </c>
    </row>
    <row r="193" spans="1:6" x14ac:dyDescent="0.25">
      <c r="A193" s="58">
        <v>187</v>
      </c>
      <c r="B193" s="1">
        <f t="shared" si="15"/>
        <v>408855.71878142375</v>
      </c>
      <c r="C193" s="1">
        <f t="shared" si="14"/>
        <v>3634.3911350845415</v>
      </c>
      <c r="D193" s="26">
        <f t="shared" si="16"/>
        <v>2214.6351433993786</v>
      </c>
      <c r="E193" s="1">
        <f t="shared" si="17"/>
        <v>1419.7559916851628</v>
      </c>
      <c r="F193" s="1">
        <f t="shared" si="18"/>
        <v>407435.96278973861</v>
      </c>
    </row>
    <row r="194" spans="1:6" x14ac:dyDescent="0.25">
      <c r="A194" s="58">
        <v>188</v>
      </c>
      <c r="B194" s="1">
        <f t="shared" si="15"/>
        <v>407435.96278973861</v>
      </c>
      <c r="C194" s="1">
        <f t="shared" si="14"/>
        <v>3634.3911350845415</v>
      </c>
      <c r="D194" s="26">
        <f t="shared" si="16"/>
        <v>2206.9447984444178</v>
      </c>
      <c r="E194" s="1">
        <f t="shared" si="17"/>
        <v>1427.4463366401237</v>
      </c>
      <c r="F194" s="1">
        <f t="shared" si="18"/>
        <v>406008.51645309851</v>
      </c>
    </row>
    <row r="195" spans="1:6" x14ac:dyDescent="0.25">
      <c r="A195" s="58">
        <v>189</v>
      </c>
      <c r="B195" s="1">
        <f t="shared" si="15"/>
        <v>406008.51645309851</v>
      </c>
      <c r="C195" s="1">
        <f t="shared" si="14"/>
        <v>3634.3911350845415</v>
      </c>
      <c r="D195" s="26">
        <f t="shared" si="16"/>
        <v>2199.2127974542836</v>
      </c>
      <c r="E195" s="1">
        <f t="shared" si="17"/>
        <v>1435.1783376302578</v>
      </c>
      <c r="F195" s="1">
        <f t="shared" si="18"/>
        <v>404573.33811546827</v>
      </c>
    </row>
    <row r="196" spans="1:6" x14ac:dyDescent="0.25">
      <c r="A196" s="58">
        <v>190</v>
      </c>
      <c r="B196" s="1">
        <f t="shared" si="15"/>
        <v>404573.33811546827</v>
      </c>
      <c r="C196" s="1">
        <f t="shared" si="14"/>
        <v>3634.3911350845415</v>
      </c>
      <c r="D196" s="26">
        <f t="shared" si="16"/>
        <v>2191.4389147921197</v>
      </c>
      <c r="E196" s="1">
        <f t="shared" si="17"/>
        <v>1442.9522202924218</v>
      </c>
      <c r="F196" s="1">
        <f t="shared" si="18"/>
        <v>403130.38589517586</v>
      </c>
    </row>
    <row r="197" spans="1:6" x14ac:dyDescent="0.25">
      <c r="A197" s="58">
        <v>191</v>
      </c>
      <c r="B197" s="1">
        <f t="shared" si="15"/>
        <v>403130.38589517586</v>
      </c>
      <c r="C197" s="1">
        <f t="shared" si="14"/>
        <v>3634.3911350845415</v>
      </c>
      <c r="D197" s="26">
        <f t="shared" si="16"/>
        <v>2183.6229235988694</v>
      </c>
      <c r="E197" s="1">
        <f t="shared" si="17"/>
        <v>1450.7682114856721</v>
      </c>
      <c r="F197" s="1">
        <f t="shared" si="18"/>
        <v>401679.61768369022</v>
      </c>
    </row>
    <row r="198" spans="1:6" x14ac:dyDescent="0.25">
      <c r="A198" s="58">
        <v>192</v>
      </c>
      <c r="B198" s="1">
        <f t="shared" si="15"/>
        <v>401679.61768369022</v>
      </c>
      <c r="C198" s="1">
        <f t="shared" si="14"/>
        <v>3634.3911350845415</v>
      </c>
      <c r="D198" s="26">
        <f t="shared" si="16"/>
        <v>2175.7645957866553</v>
      </c>
      <c r="E198" s="1">
        <f t="shared" si="17"/>
        <v>1458.6265392978862</v>
      </c>
      <c r="F198" s="1">
        <f t="shared" si="18"/>
        <v>400220.99114439235</v>
      </c>
    </row>
    <row r="199" spans="1:6" x14ac:dyDescent="0.25">
      <c r="A199" s="58">
        <v>193</v>
      </c>
      <c r="B199" s="1">
        <f t="shared" si="15"/>
        <v>400220.99114439235</v>
      </c>
      <c r="C199" s="1">
        <f t="shared" si="14"/>
        <v>3634.3911350845415</v>
      </c>
      <c r="D199" s="26">
        <f t="shared" si="16"/>
        <v>2167.8637020321253</v>
      </c>
      <c r="E199" s="1">
        <f t="shared" si="17"/>
        <v>1466.5274330524162</v>
      </c>
      <c r="F199" s="1">
        <f t="shared" si="18"/>
        <v>398754.46371133992</v>
      </c>
    </row>
    <row r="200" spans="1:6" x14ac:dyDescent="0.25">
      <c r="A200" s="58">
        <v>194</v>
      </c>
      <c r="B200" s="1">
        <f t="shared" si="15"/>
        <v>398754.46371133992</v>
      </c>
      <c r="C200" s="1">
        <f t="shared" si="14"/>
        <v>3634.3911350845415</v>
      </c>
      <c r="D200" s="26">
        <f t="shared" si="16"/>
        <v>2159.9200117697578</v>
      </c>
      <c r="E200" s="1">
        <f t="shared" si="17"/>
        <v>1474.4711233147837</v>
      </c>
      <c r="F200" s="1">
        <f t="shared" si="18"/>
        <v>397279.99258802511</v>
      </c>
    </row>
    <row r="201" spans="1:6" x14ac:dyDescent="0.25">
      <c r="A201" s="58">
        <v>195</v>
      </c>
      <c r="B201" s="1">
        <f t="shared" si="15"/>
        <v>397279.99258802511</v>
      </c>
      <c r="C201" s="1">
        <f t="shared" ref="C201:C264" si="19">PMT($B$3/12,$B$4,-$B$2)</f>
        <v>3634.3911350845415</v>
      </c>
      <c r="D201" s="26">
        <f t="shared" si="16"/>
        <v>2151.9332931851359</v>
      </c>
      <c r="E201" s="1">
        <f t="shared" si="17"/>
        <v>1482.4578418994056</v>
      </c>
      <c r="F201" s="1">
        <f t="shared" si="18"/>
        <v>395797.53474612569</v>
      </c>
    </row>
    <row r="202" spans="1:6" x14ac:dyDescent="0.25">
      <c r="A202" s="58">
        <v>196</v>
      </c>
      <c r="B202" s="1">
        <f t="shared" si="15"/>
        <v>395797.53474612569</v>
      </c>
      <c r="C202" s="1">
        <f t="shared" si="19"/>
        <v>3634.3911350845415</v>
      </c>
      <c r="D202" s="26">
        <f t="shared" si="16"/>
        <v>2143.9033132081809</v>
      </c>
      <c r="E202" s="1">
        <f t="shared" si="17"/>
        <v>1490.4878218763606</v>
      </c>
      <c r="F202" s="1">
        <f t="shared" si="18"/>
        <v>394307.04692424933</v>
      </c>
    </row>
    <row r="203" spans="1:6" x14ac:dyDescent="0.25">
      <c r="A203" s="58">
        <v>197</v>
      </c>
      <c r="B203" s="1">
        <f t="shared" si="15"/>
        <v>394307.04692424933</v>
      </c>
      <c r="C203" s="1">
        <f t="shared" si="19"/>
        <v>3634.3911350845415</v>
      </c>
      <c r="D203" s="26">
        <f t="shared" si="16"/>
        <v>2135.8298375063505</v>
      </c>
      <c r="E203" s="1">
        <f t="shared" si="17"/>
        <v>1498.561297578191</v>
      </c>
      <c r="F203" s="1">
        <f t="shared" si="18"/>
        <v>392808.48562667111</v>
      </c>
    </row>
    <row r="204" spans="1:6" x14ac:dyDescent="0.25">
      <c r="A204" s="58">
        <v>198</v>
      </c>
      <c r="B204" s="1">
        <f t="shared" si="15"/>
        <v>392808.48562667111</v>
      </c>
      <c r="C204" s="1">
        <f t="shared" si="19"/>
        <v>3634.3911350845415</v>
      </c>
      <c r="D204" s="26">
        <f t="shared" si="16"/>
        <v>2127.7126304778021</v>
      </c>
      <c r="E204" s="1">
        <f t="shared" si="17"/>
        <v>1506.6785046067394</v>
      </c>
      <c r="F204" s="1">
        <f t="shared" si="18"/>
        <v>391301.80712206435</v>
      </c>
    </row>
    <row r="205" spans="1:6" x14ac:dyDescent="0.25">
      <c r="A205" s="58">
        <v>199</v>
      </c>
      <c r="B205" s="1">
        <f t="shared" si="15"/>
        <v>391301.80712206435</v>
      </c>
      <c r="C205" s="1">
        <f t="shared" si="19"/>
        <v>3634.3911350845415</v>
      </c>
      <c r="D205" s="26">
        <f t="shared" si="16"/>
        <v>2119.5514552445152</v>
      </c>
      <c r="E205" s="1">
        <f t="shared" si="17"/>
        <v>1514.8396798400263</v>
      </c>
      <c r="F205" s="1">
        <f t="shared" si="18"/>
        <v>389786.96744222433</v>
      </c>
    </row>
    <row r="206" spans="1:6" x14ac:dyDescent="0.25">
      <c r="A206" s="58">
        <v>200</v>
      </c>
      <c r="B206" s="1">
        <f t="shared" si="15"/>
        <v>389786.96744222433</v>
      </c>
      <c r="C206" s="1">
        <f t="shared" si="19"/>
        <v>3634.3911350845415</v>
      </c>
      <c r="D206" s="26">
        <f t="shared" si="16"/>
        <v>2111.3460736453817</v>
      </c>
      <c r="E206" s="1">
        <f t="shared" si="17"/>
        <v>1523.0450614391598</v>
      </c>
      <c r="F206" s="1">
        <f t="shared" si="18"/>
        <v>388263.92238078517</v>
      </c>
    </row>
    <row r="207" spans="1:6" x14ac:dyDescent="0.25">
      <c r="A207" s="58">
        <v>201</v>
      </c>
      <c r="B207" s="1">
        <f t="shared" si="15"/>
        <v>388263.92238078517</v>
      </c>
      <c r="C207" s="1">
        <f t="shared" si="19"/>
        <v>3634.3911350845415</v>
      </c>
      <c r="D207" s="26">
        <f t="shared" si="16"/>
        <v>2103.0962462292532</v>
      </c>
      <c r="E207" s="1">
        <f t="shared" si="17"/>
        <v>1531.2948888552883</v>
      </c>
      <c r="F207" s="1">
        <f t="shared" si="18"/>
        <v>386732.62749192986</v>
      </c>
    </row>
    <row r="208" spans="1:6" x14ac:dyDescent="0.25">
      <c r="A208" s="58">
        <v>202</v>
      </c>
      <c r="B208" s="1">
        <f t="shared" ref="B208:B271" si="20">F207</f>
        <v>386732.62749192986</v>
      </c>
      <c r="C208" s="1">
        <f t="shared" si="19"/>
        <v>3634.3911350845415</v>
      </c>
      <c r="D208" s="26">
        <f t="shared" ref="D208:D271" si="21">B208*($B$3/12)</f>
        <v>2094.8017322479536</v>
      </c>
      <c r="E208" s="1">
        <f t="shared" ref="E208:E271" si="22">C208-D208</f>
        <v>1539.5894028365879</v>
      </c>
      <c r="F208" s="1">
        <f t="shared" ref="F208:F271" si="23">B208-E208</f>
        <v>385193.03808909329</v>
      </c>
    </row>
    <row r="209" spans="1:6" x14ac:dyDescent="0.25">
      <c r="A209" s="58">
        <v>203</v>
      </c>
      <c r="B209" s="1">
        <f t="shared" si="20"/>
        <v>385193.03808909329</v>
      </c>
      <c r="C209" s="1">
        <f t="shared" si="19"/>
        <v>3634.3911350845415</v>
      </c>
      <c r="D209" s="26">
        <f t="shared" si="21"/>
        <v>2086.4622896492556</v>
      </c>
      <c r="E209" s="1">
        <f t="shared" si="22"/>
        <v>1547.9288454352859</v>
      </c>
      <c r="F209" s="1">
        <f t="shared" si="23"/>
        <v>383645.10924365802</v>
      </c>
    </row>
    <row r="210" spans="1:6" x14ac:dyDescent="0.25">
      <c r="A210" s="58">
        <v>204</v>
      </c>
      <c r="B210" s="1">
        <f t="shared" si="20"/>
        <v>383645.10924365802</v>
      </c>
      <c r="C210" s="1">
        <f t="shared" si="19"/>
        <v>3634.3911350845415</v>
      </c>
      <c r="D210" s="26">
        <f t="shared" si="21"/>
        <v>2078.0776750698142</v>
      </c>
      <c r="E210" s="1">
        <f t="shared" si="22"/>
        <v>1556.3134600147273</v>
      </c>
      <c r="F210" s="1">
        <f t="shared" si="23"/>
        <v>382088.79578364332</v>
      </c>
    </row>
    <row r="211" spans="1:6" x14ac:dyDescent="0.25">
      <c r="A211" s="58">
        <v>205</v>
      </c>
      <c r="B211" s="1">
        <f t="shared" si="20"/>
        <v>382088.79578364332</v>
      </c>
      <c r="C211" s="1">
        <f t="shared" si="19"/>
        <v>3634.3911350845415</v>
      </c>
      <c r="D211" s="26">
        <f t="shared" si="21"/>
        <v>2069.6476438280679</v>
      </c>
      <c r="E211" s="1">
        <f t="shared" si="22"/>
        <v>1564.7434912564736</v>
      </c>
      <c r="F211" s="1">
        <f t="shared" si="23"/>
        <v>380524.05229238683</v>
      </c>
    </row>
    <row r="212" spans="1:6" x14ac:dyDescent="0.25">
      <c r="A212" s="58">
        <v>206</v>
      </c>
      <c r="B212" s="1">
        <f t="shared" si="20"/>
        <v>380524.05229238683</v>
      </c>
      <c r="C212" s="1">
        <f t="shared" si="19"/>
        <v>3634.3911350845415</v>
      </c>
      <c r="D212" s="26">
        <f t="shared" si="21"/>
        <v>2061.1719499170954</v>
      </c>
      <c r="E212" s="1">
        <f t="shared" si="22"/>
        <v>1573.2191851674461</v>
      </c>
      <c r="F212" s="1">
        <f t="shared" si="23"/>
        <v>378950.83310721937</v>
      </c>
    </row>
    <row r="213" spans="1:6" x14ac:dyDescent="0.25">
      <c r="A213" s="58">
        <v>207</v>
      </c>
      <c r="B213" s="1">
        <f t="shared" si="20"/>
        <v>378950.83310721937</v>
      </c>
      <c r="C213" s="1">
        <f t="shared" si="19"/>
        <v>3634.3911350845415</v>
      </c>
      <c r="D213" s="26">
        <f t="shared" si="21"/>
        <v>2052.6503459974383</v>
      </c>
      <c r="E213" s="1">
        <f t="shared" si="22"/>
        <v>1581.7407890871032</v>
      </c>
      <c r="F213" s="1">
        <f t="shared" si="23"/>
        <v>377369.09231813229</v>
      </c>
    </row>
    <row r="214" spans="1:6" x14ac:dyDescent="0.25">
      <c r="A214" s="58">
        <v>208</v>
      </c>
      <c r="B214" s="1">
        <f t="shared" si="20"/>
        <v>377369.09231813229</v>
      </c>
      <c r="C214" s="1">
        <f t="shared" si="19"/>
        <v>3634.3911350845415</v>
      </c>
      <c r="D214" s="26">
        <f t="shared" si="21"/>
        <v>2044.0825833898832</v>
      </c>
      <c r="E214" s="1">
        <f t="shared" si="22"/>
        <v>1590.3085516946583</v>
      </c>
      <c r="F214" s="1">
        <f t="shared" si="23"/>
        <v>375778.78376643761</v>
      </c>
    </row>
    <row r="215" spans="1:6" x14ac:dyDescent="0.25">
      <c r="A215" s="58">
        <v>209</v>
      </c>
      <c r="B215" s="1">
        <f t="shared" si="20"/>
        <v>375778.78376643761</v>
      </c>
      <c r="C215" s="1">
        <f t="shared" si="19"/>
        <v>3634.3911350845415</v>
      </c>
      <c r="D215" s="26">
        <f t="shared" si="21"/>
        <v>2035.4684120682039</v>
      </c>
      <c r="E215" s="1">
        <f t="shared" si="22"/>
        <v>1598.9227230163376</v>
      </c>
      <c r="F215" s="1">
        <f t="shared" si="23"/>
        <v>374179.86104342126</v>
      </c>
    </row>
    <row r="216" spans="1:6" x14ac:dyDescent="0.25">
      <c r="A216" s="58">
        <v>210</v>
      </c>
      <c r="B216" s="1">
        <f t="shared" si="20"/>
        <v>374179.86104342126</v>
      </c>
      <c r="C216" s="1">
        <f t="shared" si="19"/>
        <v>3634.3911350845415</v>
      </c>
      <c r="D216" s="26">
        <f t="shared" si="21"/>
        <v>2026.8075806518652</v>
      </c>
      <c r="E216" s="1">
        <f t="shared" si="22"/>
        <v>1607.5835544326762</v>
      </c>
      <c r="F216" s="1">
        <f t="shared" si="23"/>
        <v>372572.27748898859</v>
      </c>
    </row>
    <row r="217" spans="1:6" x14ac:dyDescent="0.25">
      <c r="A217" s="58">
        <v>211</v>
      </c>
      <c r="B217" s="1">
        <f t="shared" si="20"/>
        <v>372572.27748898859</v>
      </c>
      <c r="C217" s="1">
        <f t="shared" si="19"/>
        <v>3634.3911350845415</v>
      </c>
      <c r="D217" s="26">
        <f t="shared" si="21"/>
        <v>2018.0998363986882</v>
      </c>
      <c r="E217" s="1">
        <f t="shared" si="22"/>
        <v>1616.2912986858532</v>
      </c>
      <c r="F217" s="1">
        <f t="shared" si="23"/>
        <v>370955.98619030276</v>
      </c>
    </row>
    <row r="218" spans="1:6" x14ac:dyDescent="0.25">
      <c r="A218" s="58">
        <v>212</v>
      </c>
      <c r="B218" s="1">
        <f t="shared" si="20"/>
        <v>370955.98619030276</v>
      </c>
      <c r="C218" s="1">
        <f t="shared" si="19"/>
        <v>3634.3911350845415</v>
      </c>
      <c r="D218" s="26">
        <f t="shared" si="21"/>
        <v>2009.3449251974735</v>
      </c>
      <c r="E218" s="1">
        <f t="shared" si="22"/>
        <v>1625.046209887068</v>
      </c>
      <c r="F218" s="1">
        <f t="shared" si="23"/>
        <v>369330.93998041569</v>
      </c>
    </row>
    <row r="219" spans="1:6" x14ac:dyDescent="0.25">
      <c r="A219" s="58">
        <v>213</v>
      </c>
      <c r="B219" s="1">
        <f t="shared" si="20"/>
        <v>369330.93998041569</v>
      </c>
      <c r="C219" s="1">
        <f t="shared" si="19"/>
        <v>3634.3911350845415</v>
      </c>
      <c r="D219" s="26">
        <f t="shared" si="21"/>
        <v>2000.5425915605849</v>
      </c>
      <c r="E219" s="1">
        <f t="shared" si="22"/>
        <v>1633.8485435239566</v>
      </c>
      <c r="F219" s="1">
        <f t="shared" si="23"/>
        <v>367697.0914368917</v>
      </c>
    </row>
    <row r="220" spans="1:6" x14ac:dyDescent="0.25">
      <c r="A220" s="58">
        <v>214</v>
      </c>
      <c r="B220" s="1">
        <f t="shared" si="20"/>
        <v>367697.0914368917</v>
      </c>
      <c r="C220" s="1">
        <f t="shared" si="19"/>
        <v>3634.3911350845415</v>
      </c>
      <c r="D220" s="26">
        <f t="shared" si="21"/>
        <v>1991.6925786164968</v>
      </c>
      <c r="E220" s="1">
        <f t="shared" si="22"/>
        <v>1642.6985564680447</v>
      </c>
      <c r="F220" s="1">
        <f t="shared" si="23"/>
        <v>366054.39288042363</v>
      </c>
    </row>
    <row r="221" spans="1:6" x14ac:dyDescent="0.25">
      <c r="A221" s="58">
        <v>215</v>
      </c>
      <c r="B221" s="1">
        <f t="shared" si="20"/>
        <v>366054.39288042363</v>
      </c>
      <c r="C221" s="1">
        <f t="shared" si="19"/>
        <v>3634.3911350845415</v>
      </c>
      <c r="D221" s="26">
        <f t="shared" si="21"/>
        <v>1982.7946281022948</v>
      </c>
      <c r="E221" s="1">
        <f t="shared" si="22"/>
        <v>1651.5965069822466</v>
      </c>
      <c r="F221" s="1">
        <f t="shared" si="23"/>
        <v>364402.79637344141</v>
      </c>
    </row>
    <row r="222" spans="1:6" x14ac:dyDescent="0.25">
      <c r="A222" s="58">
        <v>216</v>
      </c>
      <c r="B222" s="1">
        <f t="shared" si="20"/>
        <v>364402.79637344141</v>
      </c>
      <c r="C222" s="1">
        <f t="shared" si="19"/>
        <v>3634.3911350845415</v>
      </c>
      <c r="D222" s="26">
        <f t="shared" si="21"/>
        <v>1973.848480356141</v>
      </c>
      <c r="E222" s="1">
        <f t="shared" si="22"/>
        <v>1660.5426547284005</v>
      </c>
      <c r="F222" s="1">
        <f t="shared" si="23"/>
        <v>362742.25371871301</v>
      </c>
    </row>
    <row r="223" spans="1:6" x14ac:dyDescent="0.25">
      <c r="A223" s="58">
        <v>217</v>
      </c>
      <c r="B223" s="1">
        <f t="shared" si="20"/>
        <v>362742.25371871301</v>
      </c>
      <c r="C223" s="1">
        <f t="shared" si="19"/>
        <v>3634.3911350845415</v>
      </c>
      <c r="D223" s="26">
        <f t="shared" si="21"/>
        <v>1964.8538743096956</v>
      </c>
      <c r="E223" s="1">
        <f t="shared" si="22"/>
        <v>1669.5372607748459</v>
      </c>
      <c r="F223" s="1">
        <f t="shared" si="23"/>
        <v>361072.71645793814</v>
      </c>
    </row>
    <row r="224" spans="1:6" x14ac:dyDescent="0.25">
      <c r="A224" s="58">
        <v>218</v>
      </c>
      <c r="B224" s="1">
        <f t="shared" si="20"/>
        <v>361072.71645793814</v>
      </c>
      <c r="C224" s="1">
        <f t="shared" si="19"/>
        <v>3634.3911350845415</v>
      </c>
      <c r="D224" s="26">
        <f t="shared" si="21"/>
        <v>1955.8105474804984</v>
      </c>
      <c r="E224" s="1">
        <f t="shared" si="22"/>
        <v>1678.5805876040431</v>
      </c>
      <c r="F224" s="1">
        <f t="shared" si="23"/>
        <v>359394.13587033411</v>
      </c>
    </row>
    <row r="225" spans="1:6" x14ac:dyDescent="0.25">
      <c r="A225" s="58">
        <v>219</v>
      </c>
      <c r="B225" s="1">
        <f t="shared" si="20"/>
        <v>359394.13587033411</v>
      </c>
      <c r="C225" s="1">
        <f t="shared" si="19"/>
        <v>3634.3911350845415</v>
      </c>
      <c r="D225" s="26">
        <f t="shared" si="21"/>
        <v>1946.7182359643098</v>
      </c>
      <c r="E225" s="1">
        <f t="shared" si="22"/>
        <v>1687.6728991202317</v>
      </c>
      <c r="F225" s="1">
        <f t="shared" si="23"/>
        <v>357706.46297121386</v>
      </c>
    </row>
    <row r="226" spans="1:6" x14ac:dyDescent="0.25">
      <c r="A226" s="58">
        <v>220</v>
      </c>
      <c r="B226" s="1">
        <f t="shared" si="20"/>
        <v>357706.46297121386</v>
      </c>
      <c r="C226" s="1">
        <f t="shared" si="19"/>
        <v>3634.3911350845415</v>
      </c>
      <c r="D226" s="26">
        <f t="shared" si="21"/>
        <v>1937.5766744274085</v>
      </c>
      <c r="E226" s="1">
        <f t="shared" si="22"/>
        <v>1696.8144606571329</v>
      </c>
      <c r="F226" s="1">
        <f t="shared" si="23"/>
        <v>356009.64851055673</v>
      </c>
    </row>
    <row r="227" spans="1:6" x14ac:dyDescent="0.25">
      <c r="A227" s="58">
        <v>221</v>
      </c>
      <c r="B227" s="1">
        <f t="shared" si="20"/>
        <v>356009.64851055673</v>
      </c>
      <c r="C227" s="1">
        <f t="shared" si="19"/>
        <v>3634.3911350845415</v>
      </c>
      <c r="D227" s="26">
        <f t="shared" si="21"/>
        <v>1928.385596098849</v>
      </c>
      <c r="E227" s="1">
        <f t="shared" si="22"/>
        <v>1706.0055389856925</v>
      </c>
      <c r="F227" s="1">
        <f t="shared" si="23"/>
        <v>354303.64297157101</v>
      </c>
    </row>
    <row r="228" spans="1:6" x14ac:dyDescent="0.25">
      <c r="A228" s="58">
        <v>222</v>
      </c>
      <c r="B228" s="1">
        <f t="shared" si="20"/>
        <v>354303.64297157101</v>
      </c>
      <c r="C228" s="1">
        <f t="shared" si="19"/>
        <v>3634.3911350845415</v>
      </c>
      <c r="D228" s="26">
        <f t="shared" si="21"/>
        <v>1919.1447327626763</v>
      </c>
      <c r="E228" s="1">
        <f t="shared" si="22"/>
        <v>1715.2464023218652</v>
      </c>
      <c r="F228" s="1">
        <f t="shared" si="23"/>
        <v>352588.39656924916</v>
      </c>
    </row>
    <row r="229" spans="1:6" x14ac:dyDescent="0.25">
      <c r="A229" s="58">
        <v>223</v>
      </c>
      <c r="B229" s="1">
        <f t="shared" si="20"/>
        <v>352588.39656924916</v>
      </c>
      <c r="C229" s="1">
        <f t="shared" si="19"/>
        <v>3634.3911350845415</v>
      </c>
      <c r="D229" s="26">
        <f t="shared" si="21"/>
        <v>1909.8538147500997</v>
      </c>
      <c r="E229" s="1">
        <f t="shared" si="22"/>
        <v>1724.5373203344418</v>
      </c>
      <c r="F229" s="1">
        <f t="shared" si="23"/>
        <v>350863.8592489147</v>
      </c>
    </row>
    <row r="230" spans="1:6" x14ac:dyDescent="0.25">
      <c r="A230" s="58">
        <v>224</v>
      </c>
      <c r="B230" s="1">
        <f t="shared" si="20"/>
        <v>350863.8592489147</v>
      </c>
      <c r="C230" s="1">
        <f t="shared" si="19"/>
        <v>3634.3911350845415</v>
      </c>
      <c r="D230" s="26">
        <f t="shared" si="21"/>
        <v>1900.5125709316214</v>
      </c>
      <c r="E230" s="1">
        <f t="shared" si="22"/>
        <v>1733.87856415292</v>
      </c>
      <c r="F230" s="1">
        <f t="shared" si="23"/>
        <v>349129.98068476177</v>
      </c>
    </row>
    <row r="231" spans="1:6" x14ac:dyDescent="0.25">
      <c r="A231" s="58">
        <v>225</v>
      </c>
      <c r="B231" s="1">
        <f t="shared" si="20"/>
        <v>349129.98068476177</v>
      </c>
      <c r="C231" s="1">
        <f t="shared" si="19"/>
        <v>3634.3911350845415</v>
      </c>
      <c r="D231" s="26">
        <f t="shared" si="21"/>
        <v>1891.1207287091263</v>
      </c>
      <c r="E231" s="1">
        <f t="shared" si="22"/>
        <v>1743.2704063754152</v>
      </c>
      <c r="F231" s="1">
        <f t="shared" si="23"/>
        <v>347386.71027838637</v>
      </c>
    </row>
    <row r="232" spans="1:6" x14ac:dyDescent="0.25">
      <c r="A232" s="58">
        <v>226</v>
      </c>
      <c r="B232" s="1">
        <f t="shared" si="20"/>
        <v>347386.71027838637</v>
      </c>
      <c r="C232" s="1">
        <f t="shared" si="19"/>
        <v>3634.3911350845415</v>
      </c>
      <c r="D232" s="26">
        <f t="shared" si="21"/>
        <v>1881.6780140079263</v>
      </c>
      <c r="E232" s="1">
        <f t="shared" si="22"/>
        <v>1752.7131210766152</v>
      </c>
      <c r="F232" s="1">
        <f t="shared" si="23"/>
        <v>345633.99715730973</v>
      </c>
    </row>
    <row r="233" spans="1:6" x14ac:dyDescent="0.25">
      <c r="A233" s="58">
        <v>227</v>
      </c>
      <c r="B233" s="1">
        <f t="shared" si="20"/>
        <v>345633.99715730973</v>
      </c>
      <c r="C233" s="1">
        <f t="shared" si="19"/>
        <v>3634.3911350845415</v>
      </c>
      <c r="D233" s="26">
        <f t="shared" si="21"/>
        <v>1872.1841512687611</v>
      </c>
      <c r="E233" s="1">
        <f t="shared" si="22"/>
        <v>1762.2069838157804</v>
      </c>
      <c r="F233" s="1">
        <f t="shared" si="23"/>
        <v>343871.79017349397</v>
      </c>
    </row>
    <row r="234" spans="1:6" x14ac:dyDescent="0.25">
      <c r="A234" s="58">
        <v>228</v>
      </c>
      <c r="B234" s="1">
        <f t="shared" si="20"/>
        <v>343871.79017349397</v>
      </c>
      <c r="C234" s="1">
        <f t="shared" si="19"/>
        <v>3634.3911350845415</v>
      </c>
      <c r="D234" s="26">
        <f t="shared" si="21"/>
        <v>1862.638863439759</v>
      </c>
      <c r="E234" s="1">
        <f t="shared" si="22"/>
        <v>1771.7522716447825</v>
      </c>
      <c r="F234" s="1">
        <f t="shared" si="23"/>
        <v>342100.03790184919</v>
      </c>
    </row>
    <row r="235" spans="1:6" x14ac:dyDescent="0.25">
      <c r="A235" s="58">
        <v>229</v>
      </c>
      <c r="B235" s="1">
        <f t="shared" si="20"/>
        <v>342100.03790184919</v>
      </c>
      <c r="C235" s="1">
        <f t="shared" si="19"/>
        <v>3634.3911350845415</v>
      </c>
      <c r="D235" s="26">
        <f t="shared" si="21"/>
        <v>1853.0418719683498</v>
      </c>
      <c r="E235" s="1">
        <f t="shared" si="22"/>
        <v>1781.3492631161917</v>
      </c>
      <c r="F235" s="1">
        <f t="shared" si="23"/>
        <v>340318.688638733</v>
      </c>
    </row>
    <row r="236" spans="1:6" x14ac:dyDescent="0.25">
      <c r="A236" s="58">
        <v>230</v>
      </c>
      <c r="B236" s="1">
        <f t="shared" si="20"/>
        <v>340318.688638733</v>
      </c>
      <c r="C236" s="1">
        <f t="shared" si="19"/>
        <v>3634.3911350845415</v>
      </c>
      <c r="D236" s="26">
        <f t="shared" si="21"/>
        <v>1843.3928967931372</v>
      </c>
      <c r="E236" s="1">
        <f t="shared" si="22"/>
        <v>1790.9982382914043</v>
      </c>
      <c r="F236" s="1">
        <f t="shared" si="23"/>
        <v>338527.69040044158</v>
      </c>
    </row>
    <row r="237" spans="1:6" x14ac:dyDescent="0.25">
      <c r="A237" s="58">
        <v>231</v>
      </c>
      <c r="B237" s="1">
        <f t="shared" si="20"/>
        <v>338527.69040044158</v>
      </c>
      <c r="C237" s="1">
        <f t="shared" si="19"/>
        <v>3634.3911350845415</v>
      </c>
      <c r="D237" s="26">
        <f t="shared" si="21"/>
        <v>1833.6916563357254</v>
      </c>
      <c r="E237" s="1">
        <f t="shared" si="22"/>
        <v>1800.6994787488161</v>
      </c>
      <c r="F237" s="1">
        <f t="shared" si="23"/>
        <v>336726.99092169275</v>
      </c>
    </row>
    <row r="238" spans="1:6" x14ac:dyDescent="0.25">
      <c r="A238" s="58">
        <v>232</v>
      </c>
      <c r="B238" s="1">
        <f t="shared" si="20"/>
        <v>336726.99092169275</v>
      </c>
      <c r="C238" s="1">
        <f t="shared" si="19"/>
        <v>3634.3911350845415</v>
      </c>
      <c r="D238" s="26">
        <f t="shared" si="21"/>
        <v>1823.9378674925024</v>
      </c>
      <c r="E238" s="1">
        <f t="shared" si="22"/>
        <v>1810.4532675920391</v>
      </c>
      <c r="F238" s="1">
        <f t="shared" si="23"/>
        <v>334916.53765410068</v>
      </c>
    </row>
    <row r="239" spans="1:6" x14ac:dyDescent="0.25">
      <c r="A239" s="58">
        <v>233</v>
      </c>
      <c r="B239" s="1">
        <f t="shared" si="20"/>
        <v>334916.53765410068</v>
      </c>
      <c r="C239" s="1">
        <f t="shared" si="19"/>
        <v>3634.3911350845415</v>
      </c>
      <c r="D239" s="26">
        <f t="shared" si="21"/>
        <v>1814.1312456263788</v>
      </c>
      <c r="E239" s="1">
        <f t="shared" si="22"/>
        <v>1820.2598894581627</v>
      </c>
      <c r="F239" s="1">
        <f t="shared" si="23"/>
        <v>333096.27776464249</v>
      </c>
    </row>
    <row r="240" spans="1:6" x14ac:dyDescent="0.25">
      <c r="A240" s="58">
        <v>234</v>
      </c>
      <c r="B240" s="1">
        <f t="shared" si="20"/>
        <v>333096.27776464249</v>
      </c>
      <c r="C240" s="1">
        <f t="shared" si="19"/>
        <v>3634.3911350845415</v>
      </c>
      <c r="D240" s="26">
        <f t="shared" si="21"/>
        <v>1804.2715045584803</v>
      </c>
      <c r="E240" s="1">
        <f t="shared" si="22"/>
        <v>1830.1196305260612</v>
      </c>
      <c r="F240" s="1">
        <f t="shared" si="23"/>
        <v>331266.15813411644</v>
      </c>
    </row>
    <row r="241" spans="1:6" x14ac:dyDescent="0.25">
      <c r="A241" s="58">
        <v>235</v>
      </c>
      <c r="B241" s="1">
        <f t="shared" si="20"/>
        <v>331266.15813411644</v>
      </c>
      <c r="C241" s="1">
        <f t="shared" si="19"/>
        <v>3634.3911350845415</v>
      </c>
      <c r="D241" s="26">
        <f t="shared" si="21"/>
        <v>1794.3583565597974</v>
      </c>
      <c r="E241" s="1">
        <f t="shared" si="22"/>
        <v>1840.0327785247441</v>
      </c>
      <c r="F241" s="1">
        <f t="shared" si="23"/>
        <v>329426.12535559171</v>
      </c>
    </row>
    <row r="242" spans="1:6" x14ac:dyDescent="0.25">
      <c r="A242" s="58">
        <v>236</v>
      </c>
      <c r="B242" s="1">
        <f t="shared" si="20"/>
        <v>329426.12535559171</v>
      </c>
      <c r="C242" s="1">
        <f t="shared" si="19"/>
        <v>3634.3911350845415</v>
      </c>
      <c r="D242" s="26">
        <f t="shared" si="21"/>
        <v>1784.3915123427885</v>
      </c>
      <c r="E242" s="1">
        <f t="shared" si="22"/>
        <v>1849.999622741753</v>
      </c>
      <c r="F242" s="1">
        <f t="shared" si="23"/>
        <v>327576.12573284993</v>
      </c>
    </row>
    <row r="243" spans="1:6" x14ac:dyDescent="0.25">
      <c r="A243" s="58">
        <v>237</v>
      </c>
      <c r="B243" s="1">
        <f t="shared" si="20"/>
        <v>327576.12573284993</v>
      </c>
      <c r="C243" s="1">
        <f t="shared" si="19"/>
        <v>3634.3911350845415</v>
      </c>
      <c r="D243" s="26">
        <f t="shared" si="21"/>
        <v>1774.3706810529372</v>
      </c>
      <c r="E243" s="1">
        <f t="shared" si="22"/>
        <v>1860.0204540316042</v>
      </c>
      <c r="F243" s="1">
        <f t="shared" si="23"/>
        <v>325716.10527881834</v>
      </c>
    </row>
    <row r="244" spans="1:6" x14ac:dyDescent="0.25">
      <c r="A244" s="58">
        <v>238</v>
      </c>
      <c r="B244" s="1">
        <f t="shared" si="20"/>
        <v>325716.10527881834</v>
      </c>
      <c r="C244" s="1">
        <f t="shared" si="19"/>
        <v>3634.3911350845415</v>
      </c>
      <c r="D244" s="26">
        <f t="shared" si="21"/>
        <v>1764.295570260266</v>
      </c>
      <c r="E244" s="1">
        <f t="shared" si="22"/>
        <v>1870.0955648242755</v>
      </c>
      <c r="F244" s="1">
        <f t="shared" si="23"/>
        <v>323846.00971399405</v>
      </c>
    </row>
    <row r="245" spans="1:6" x14ac:dyDescent="0.25">
      <c r="A245" s="58">
        <v>239</v>
      </c>
      <c r="B245" s="1">
        <f t="shared" si="20"/>
        <v>323846.00971399405</v>
      </c>
      <c r="C245" s="1">
        <f t="shared" si="19"/>
        <v>3634.3911350845415</v>
      </c>
      <c r="D245" s="26">
        <f t="shared" si="21"/>
        <v>1754.1658859508011</v>
      </c>
      <c r="E245" s="1">
        <f t="shared" si="22"/>
        <v>1880.2252491337404</v>
      </c>
      <c r="F245" s="1">
        <f t="shared" si="23"/>
        <v>321965.78446486033</v>
      </c>
    </row>
    <row r="246" spans="1:6" x14ac:dyDescent="0.25">
      <c r="A246" s="58">
        <v>240</v>
      </c>
      <c r="B246" s="1">
        <f t="shared" si="20"/>
        <v>321965.78446486033</v>
      </c>
      <c r="C246" s="1">
        <f t="shared" si="19"/>
        <v>3634.3911350845415</v>
      </c>
      <c r="D246" s="26">
        <f t="shared" si="21"/>
        <v>1743.9813325179935</v>
      </c>
      <c r="E246" s="1">
        <f t="shared" si="22"/>
        <v>1890.409802566548</v>
      </c>
      <c r="F246" s="1">
        <f t="shared" si="23"/>
        <v>320075.37466229376</v>
      </c>
    </row>
    <row r="247" spans="1:6" x14ac:dyDescent="0.25">
      <c r="A247" s="58">
        <v>241</v>
      </c>
      <c r="B247" s="1">
        <f t="shared" si="20"/>
        <v>320075.37466229376</v>
      </c>
      <c r="C247" s="1">
        <f t="shared" si="19"/>
        <v>3634.3911350845415</v>
      </c>
      <c r="D247" s="26">
        <f t="shared" si="21"/>
        <v>1733.7416127540912</v>
      </c>
      <c r="E247" s="1">
        <f t="shared" si="22"/>
        <v>1900.6495223304503</v>
      </c>
      <c r="F247" s="1">
        <f t="shared" si="23"/>
        <v>318174.72513996332</v>
      </c>
    </row>
    <row r="248" spans="1:6" x14ac:dyDescent="0.25">
      <c r="A248" s="58">
        <v>242</v>
      </c>
      <c r="B248" s="1">
        <f t="shared" si="20"/>
        <v>318174.72513996332</v>
      </c>
      <c r="C248" s="1">
        <f t="shared" si="19"/>
        <v>3634.3911350845415</v>
      </c>
      <c r="D248" s="26">
        <f t="shared" si="21"/>
        <v>1723.446427841468</v>
      </c>
      <c r="E248" s="1">
        <f t="shared" si="22"/>
        <v>1910.9447072430735</v>
      </c>
      <c r="F248" s="1">
        <f t="shared" si="23"/>
        <v>316263.78043272026</v>
      </c>
    </row>
    <row r="249" spans="1:6" x14ac:dyDescent="0.25">
      <c r="A249" s="58">
        <v>243</v>
      </c>
      <c r="B249" s="1">
        <f t="shared" si="20"/>
        <v>316263.78043272026</v>
      </c>
      <c r="C249" s="1">
        <f t="shared" si="19"/>
        <v>3634.3911350845415</v>
      </c>
      <c r="D249" s="26">
        <f t="shared" si="21"/>
        <v>1713.0954773439014</v>
      </c>
      <c r="E249" s="1">
        <f t="shared" si="22"/>
        <v>1921.2956577406401</v>
      </c>
      <c r="F249" s="1">
        <f t="shared" si="23"/>
        <v>314342.48477497965</v>
      </c>
    </row>
    <row r="250" spans="1:6" x14ac:dyDescent="0.25">
      <c r="A250" s="58">
        <v>244</v>
      </c>
      <c r="B250" s="1">
        <f t="shared" si="20"/>
        <v>314342.48477497965</v>
      </c>
      <c r="C250" s="1">
        <f t="shared" si="19"/>
        <v>3634.3911350845415</v>
      </c>
      <c r="D250" s="26">
        <f t="shared" si="21"/>
        <v>1702.6884591978064</v>
      </c>
      <c r="E250" s="1">
        <f t="shared" si="22"/>
        <v>1931.7026758867351</v>
      </c>
      <c r="F250" s="1">
        <f t="shared" si="23"/>
        <v>312410.7820990929</v>
      </c>
    </row>
    <row r="251" spans="1:6" x14ac:dyDescent="0.25">
      <c r="A251" s="58">
        <v>245</v>
      </c>
      <c r="B251" s="1">
        <f t="shared" si="20"/>
        <v>312410.7820990929</v>
      </c>
      <c r="C251" s="1">
        <f t="shared" si="19"/>
        <v>3634.3911350845415</v>
      </c>
      <c r="D251" s="26">
        <f t="shared" si="21"/>
        <v>1692.2250697034199</v>
      </c>
      <c r="E251" s="1">
        <f t="shared" si="22"/>
        <v>1942.1660653811216</v>
      </c>
      <c r="F251" s="1">
        <f t="shared" si="23"/>
        <v>310468.61603371176</v>
      </c>
    </row>
    <row r="252" spans="1:6" x14ac:dyDescent="0.25">
      <c r="A252" s="58">
        <v>246</v>
      </c>
      <c r="B252" s="1">
        <f t="shared" si="20"/>
        <v>310468.61603371176</v>
      </c>
      <c r="C252" s="1">
        <f t="shared" si="19"/>
        <v>3634.3911350845415</v>
      </c>
      <c r="D252" s="26">
        <f t="shared" si="21"/>
        <v>1681.7050035159389</v>
      </c>
      <c r="E252" s="1">
        <f t="shared" si="22"/>
        <v>1952.6861315686026</v>
      </c>
      <c r="F252" s="1">
        <f t="shared" si="23"/>
        <v>308515.92990214314</v>
      </c>
    </row>
    <row r="253" spans="1:6" x14ac:dyDescent="0.25">
      <c r="A253" s="58">
        <v>247</v>
      </c>
      <c r="B253" s="1">
        <f t="shared" si="20"/>
        <v>308515.92990214314</v>
      </c>
      <c r="C253" s="1">
        <f t="shared" si="19"/>
        <v>3634.3911350845415</v>
      </c>
      <c r="D253" s="26">
        <f t="shared" si="21"/>
        <v>1671.1279536366087</v>
      </c>
      <c r="E253" s="1">
        <f t="shared" si="22"/>
        <v>1963.2631814479328</v>
      </c>
      <c r="F253" s="1">
        <f t="shared" si="23"/>
        <v>306552.66672069521</v>
      </c>
    </row>
    <row r="254" spans="1:6" x14ac:dyDescent="0.25">
      <c r="A254" s="58">
        <v>248</v>
      </c>
      <c r="B254" s="1">
        <f t="shared" si="20"/>
        <v>306552.66672069521</v>
      </c>
      <c r="C254" s="1">
        <f t="shared" si="19"/>
        <v>3634.3911350845415</v>
      </c>
      <c r="D254" s="26">
        <f t="shared" si="21"/>
        <v>1660.4936114037657</v>
      </c>
      <c r="E254" s="1">
        <f t="shared" si="22"/>
        <v>1973.8975236807757</v>
      </c>
      <c r="F254" s="1">
        <f t="shared" si="23"/>
        <v>304578.76919701445</v>
      </c>
    </row>
    <row r="255" spans="1:6" x14ac:dyDescent="0.25">
      <c r="A255" s="58">
        <v>249</v>
      </c>
      <c r="B255" s="1">
        <f t="shared" si="20"/>
        <v>304578.76919701445</v>
      </c>
      <c r="C255" s="1">
        <f t="shared" si="19"/>
        <v>3634.3911350845415</v>
      </c>
      <c r="D255" s="26">
        <f t="shared" si="21"/>
        <v>1649.8016664838283</v>
      </c>
      <c r="E255" s="1">
        <f t="shared" si="22"/>
        <v>1984.5894686007132</v>
      </c>
      <c r="F255" s="1">
        <f t="shared" si="23"/>
        <v>302594.17972841376</v>
      </c>
    </row>
    <row r="256" spans="1:6" x14ac:dyDescent="0.25">
      <c r="A256" s="58">
        <v>250</v>
      </c>
      <c r="B256" s="1">
        <f t="shared" si="20"/>
        <v>302594.17972841376</v>
      </c>
      <c r="C256" s="1">
        <f t="shared" si="19"/>
        <v>3634.3911350845415</v>
      </c>
      <c r="D256" s="26">
        <f t="shared" si="21"/>
        <v>1639.0518068622412</v>
      </c>
      <c r="E256" s="1">
        <f t="shared" si="22"/>
        <v>1995.3393282223003</v>
      </c>
      <c r="F256" s="1">
        <f t="shared" si="23"/>
        <v>300598.84040019143</v>
      </c>
    </row>
    <row r="257" spans="1:6" x14ac:dyDescent="0.25">
      <c r="A257" s="58">
        <v>251</v>
      </c>
      <c r="B257" s="1">
        <f t="shared" si="20"/>
        <v>300598.84040019143</v>
      </c>
      <c r="C257" s="1">
        <f t="shared" si="19"/>
        <v>3634.3911350845415</v>
      </c>
      <c r="D257" s="26">
        <f t="shared" si="21"/>
        <v>1628.2437188343704</v>
      </c>
      <c r="E257" s="1">
        <f t="shared" si="22"/>
        <v>2006.1474162501711</v>
      </c>
      <c r="F257" s="1">
        <f t="shared" si="23"/>
        <v>298592.69298394123</v>
      </c>
    </row>
    <row r="258" spans="1:6" x14ac:dyDescent="0.25">
      <c r="A258" s="58">
        <v>252</v>
      </c>
      <c r="B258" s="1">
        <f t="shared" si="20"/>
        <v>298592.69298394123</v>
      </c>
      <c r="C258" s="1">
        <f t="shared" si="19"/>
        <v>3634.3911350845415</v>
      </c>
      <c r="D258" s="26">
        <f t="shared" si="21"/>
        <v>1617.3770869963485</v>
      </c>
      <c r="E258" s="1">
        <f t="shared" si="22"/>
        <v>2017.014048088193</v>
      </c>
      <c r="F258" s="1">
        <f t="shared" si="23"/>
        <v>296575.67893585307</v>
      </c>
    </row>
    <row r="259" spans="1:6" x14ac:dyDescent="0.25">
      <c r="A259" s="58">
        <v>253</v>
      </c>
      <c r="B259" s="1">
        <f t="shared" si="20"/>
        <v>296575.67893585307</v>
      </c>
      <c r="C259" s="1">
        <f t="shared" si="19"/>
        <v>3634.3911350845415</v>
      </c>
      <c r="D259" s="26">
        <f t="shared" si="21"/>
        <v>1606.4515942358707</v>
      </c>
      <c r="E259" s="1">
        <f t="shared" si="22"/>
        <v>2027.9395408486707</v>
      </c>
      <c r="F259" s="1">
        <f t="shared" si="23"/>
        <v>294547.73939500441</v>
      </c>
    </row>
    <row r="260" spans="1:6" x14ac:dyDescent="0.25">
      <c r="A260" s="58">
        <v>254</v>
      </c>
      <c r="B260" s="1">
        <f t="shared" si="20"/>
        <v>294547.73939500441</v>
      </c>
      <c r="C260" s="1">
        <f t="shared" si="19"/>
        <v>3634.3911350845415</v>
      </c>
      <c r="D260" s="26">
        <f t="shared" si="21"/>
        <v>1595.4669217229407</v>
      </c>
      <c r="E260" s="1">
        <f t="shared" si="22"/>
        <v>2038.9242133616008</v>
      </c>
      <c r="F260" s="1">
        <f t="shared" si="23"/>
        <v>292508.81518164283</v>
      </c>
    </row>
    <row r="261" spans="1:6" x14ac:dyDescent="0.25">
      <c r="A261" s="58">
        <v>255</v>
      </c>
      <c r="B261" s="1">
        <f t="shared" si="20"/>
        <v>292508.81518164283</v>
      </c>
      <c r="C261" s="1">
        <f t="shared" si="19"/>
        <v>3634.3911350845415</v>
      </c>
      <c r="D261" s="26">
        <f t="shared" si="21"/>
        <v>1584.4227489005655</v>
      </c>
      <c r="E261" s="1">
        <f t="shared" si="22"/>
        <v>2049.9683861839758</v>
      </c>
      <c r="F261" s="1">
        <f t="shared" si="23"/>
        <v>290458.84679545887</v>
      </c>
    </row>
    <row r="262" spans="1:6" x14ac:dyDescent="0.25">
      <c r="A262" s="58">
        <v>256</v>
      </c>
      <c r="B262" s="1">
        <f t="shared" si="20"/>
        <v>290458.84679545887</v>
      </c>
      <c r="C262" s="1">
        <f t="shared" si="19"/>
        <v>3634.3911350845415</v>
      </c>
      <c r="D262" s="26">
        <f t="shared" si="21"/>
        <v>1573.3187534754022</v>
      </c>
      <c r="E262" s="1">
        <f t="shared" si="22"/>
        <v>2061.0723816091395</v>
      </c>
      <c r="F262" s="1">
        <f t="shared" si="23"/>
        <v>288397.77441384975</v>
      </c>
    </row>
    <row r="263" spans="1:6" x14ac:dyDescent="0.25">
      <c r="A263" s="58">
        <v>257</v>
      </c>
      <c r="B263" s="1">
        <f t="shared" si="20"/>
        <v>288397.77441384975</v>
      </c>
      <c r="C263" s="1">
        <f t="shared" si="19"/>
        <v>3634.3911350845415</v>
      </c>
      <c r="D263" s="26">
        <f t="shared" si="21"/>
        <v>1562.1546114083528</v>
      </c>
      <c r="E263" s="1">
        <f t="shared" si="22"/>
        <v>2072.2365236761889</v>
      </c>
      <c r="F263" s="1">
        <f t="shared" si="23"/>
        <v>286325.53789017355</v>
      </c>
    </row>
    <row r="264" spans="1:6" x14ac:dyDescent="0.25">
      <c r="A264" s="58">
        <v>258</v>
      </c>
      <c r="B264" s="1">
        <f t="shared" si="20"/>
        <v>286325.53789017355</v>
      </c>
      <c r="C264" s="1">
        <f t="shared" si="19"/>
        <v>3634.3911350845415</v>
      </c>
      <c r="D264" s="26">
        <f t="shared" si="21"/>
        <v>1550.9299969051067</v>
      </c>
      <c r="E264" s="1">
        <f t="shared" si="22"/>
        <v>2083.4611381794348</v>
      </c>
      <c r="F264" s="1">
        <f t="shared" si="23"/>
        <v>284242.07675199414</v>
      </c>
    </row>
    <row r="265" spans="1:6" x14ac:dyDescent="0.25">
      <c r="A265" s="58">
        <v>259</v>
      </c>
      <c r="B265" s="1">
        <f t="shared" si="20"/>
        <v>284242.07675199414</v>
      </c>
      <c r="C265" s="1">
        <f t="shared" ref="C265:C328" si="24">PMT($B$3/12,$B$4,-$B$2)</f>
        <v>3634.3911350845415</v>
      </c>
      <c r="D265" s="26">
        <f t="shared" si="21"/>
        <v>1539.644582406635</v>
      </c>
      <c r="E265" s="1">
        <f t="shared" si="22"/>
        <v>2094.7465526779065</v>
      </c>
      <c r="F265" s="1">
        <f t="shared" si="23"/>
        <v>282147.33019931626</v>
      </c>
    </row>
    <row r="266" spans="1:6" x14ac:dyDescent="0.25">
      <c r="A266" s="58">
        <v>260</v>
      </c>
      <c r="B266" s="1">
        <f t="shared" si="20"/>
        <v>282147.33019931626</v>
      </c>
      <c r="C266" s="1">
        <f t="shared" si="24"/>
        <v>3634.3911350845415</v>
      </c>
      <c r="D266" s="26">
        <f t="shared" si="21"/>
        <v>1528.2980385796297</v>
      </c>
      <c r="E266" s="1">
        <f t="shared" si="22"/>
        <v>2106.093096504912</v>
      </c>
      <c r="F266" s="1">
        <f t="shared" si="23"/>
        <v>280041.23710281134</v>
      </c>
    </row>
    <row r="267" spans="1:6" x14ac:dyDescent="0.25">
      <c r="A267" s="58">
        <v>261</v>
      </c>
      <c r="B267" s="1">
        <f t="shared" si="20"/>
        <v>280041.23710281134</v>
      </c>
      <c r="C267" s="1">
        <f t="shared" si="24"/>
        <v>3634.3911350845415</v>
      </c>
      <c r="D267" s="26">
        <f t="shared" si="21"/>
        <v>1516.8900343068949</v>
      </c>
      <c r="E267" s="1">
        <f t="shared" si="22"/>
        <v>2117.5011007776466</v>
      </c>
      <c r="F267" s="1">
        <f t="shared" si="23"/>
        <v>277923.73600203369</v>
      </c>
    </row>
    <row r="268" spans="1:6" x14ac:dyDescent="0.25">
      <c r="A268" s="58">
        <v>262</v>
      </c>
      <c r="B268" s="1">
        <f t="shared" si="20"/>
        <v>277923.73600203369</v>
      </c>
      <c r="C268" s="1">
        <f t="shared" si="24"/>
        <v>3634.3911350845415</v>
      </c>
      <c r="D268" s="26">
        <f t="shared" si="21"/>
        <v>1505.4202366776826</v>
      </c>
      <c r="E268" s="1">
        <f t="shared" si="22"/>
        <v>2128.9708984068589</v>
      </c>
      <c r="F268" s="1">
        <f t="shared" si="23"/>
        <v>275794.76510362682</v>
      </c>
    </row>
    <row r="269" spans="1:6" x14ac:dyDescent="0.25">
      <c r="A269" s="58">
        <v>263</v>
      </c>
      <c r="B269" s="1">
        <f t="shared" si="20"/>
        <v>275794.76510362682</v>
      </c>
      <c r="C269" s="1">
        <f t="shared" si="24"/>
        <v>3634.3911350845415</v>
      </c>
      <c r="D269" s="26">
        <f t="shared" si="21"/>
        <v>1493.8883109779786</v>
      </c>
      <c r="E269" s="1">
        <f t="shared" si="22"/>
        <v>2140.5028241065629</v>
      </c>
      <c r="F269" s="1">
        <f t="shared" si="23"/>
        <v>273654.26227952028</v>
      </c>
    </row>
    <row r="270" spans="1:6" x14ac:dyDescent="0.25">
      <c r="A270" s="58">
        <v>264</v>
      </c>
      <c r="B270" s="1">
        <f t="shared" si="20"/>
        <v>273654.26227952028</v>
      </c>
      <c r="C270" s="1">
        <f t="shared" si="24"/>
        <v>3634.3911350845415</v>
      </c>
      <c r="D270" s="26">
        <f t="shared" si="21"/>
        <v>1482.2939206807348</v>
      </c>
      <c r="E270" s="1">
        <f t="shared" si="22"/>
        <v>2152.0972144038069</v>
      </c>
      <c r="F270" s="1">
        <f t="shared" si="23"/>
        <v>271502.16506511648</v>
      </c>
    </row>
    <row r="271" spans="1:6" x14ac:dyDescent="0.25">
      <c r="A271" s="58">
        <v>265</v>
      </c>
      <c r="B271" s="1">
        <f t="shared" si="20"/>
        <v>271502.16506511648</v>
      </c>
      <c r="C271" s="1">
        <f t="shared" si="24"/>
        <v>3634.3911350845415</v>
      </c>
      <c r="D271" s="26">
        <f t="shared" si="21"/>
        <v>1470.6367274360477</v>
      </c>
      <c r="E271" s="1">
        <f t="shared" si="22"/>
        <v>2163.7544076484937</v>
      </c>
      <c r="F271" s="1">
        <f t="shared" si="23"/>
        <v>269338.41065746796</v>
      </c>
    </row>
    <row r="272" spans="1:6" x14ac:dyDescent="0.25">
      <c r="A272" s="58">
        <v>266</v>
      </c>
      <c r="B272" s="1">
        <f t="shared" ref="B272:B335" si="25">F271</f>
        <v>269338.41065746796</v>
      </c>
      <c r="C272" s="1">
        <f t="shared" si="24"/>
        <v>3634.3911350845415</v>
      </c>
      <c r="D272" s="26">
        <f t="shared" ref="D272:D335" si="26">B272*($B$3/12)</f>
        <v>1458.9163910612849</v>
      </c>
      <c r="E272" s="1">
        <f t="shared" ref="E272:E335" si="27">C272-D272</f>
        <v>2175.4747440232568</v>
      </c>
      <c r="F272" s="1">
        <f t="shared" ref="F272:F335" si="28">B272-E272</f>
        <v>267162.93591344473</v>
      </c>
    </row>
    <row r="273" spans="1:6" x14ac:dyDescent="0.25">
      <c r="A273" s="58">
        <v>267</v>
      </c>
      <c r="B273" s="1">
        <f t="shared" si="25"/>
        <v>267162.93591344473</v>
      </c>
      <c r="C273" s="1">
        <f t="shared" si="24"/>
        <v>3634.3911350845415</v>
      </c>
      <c r="D273" s="26">
        <f t="shared" si="26"/>
        <v>1447.1325695311591</v>
      </c>
      <c r="E273" s="1">
        <f t="shared" si="27"/>
        <v>2187.2585655533821</v>
      </c>
      <c r="F273" s="1">
        <f t="shared" si="28"/>
        <v>264975.67734789132</v>
      </c>
    </row>
    <row r="274" spans="1:6" x14ac:dyDescent="0.25">
      <c r="A274" s="58">
        <v>268</v>
      </c>
      <c r="B274" s="1">
        <f t="shared" si="25"/>
        <v>264975.67734789132</v>
      </c>
      <c r="C274" s="1">
        <f t="shared" si="24"/>
        <v>3634.3911350845415</v>
      </c>
      <c r="D274" s="26">
        <f t="shared" si="26"/>
        <v>1435.2849189677447</v>
      </c>
      <c r="E274" s="1">
        <f t="shared" si="27"/>
        <v>2199.1062161167965</v>
      </c>
      <c r="F274" s="1">
        <f t="shared" si="28"/>
        <v>262776.57113177452</v>
      </c>
    </row>
    <row r="275" spans="1:6" x14ac:dyDescent="0.25">
      <c r="A275" s="58">
        <v>269</v>
      </c>
      <c r="B275" s="1">
        <f t="shared" si="25"/>
        <v>262776.57113177452</v>
      </c>
      <c r="C275" s="1">
        <f t="shared" si="24"/>
        <v>3634.3911350845415</v>
      </c>
      <c r="D275" s="26">
        <f t="shared" si="26"/>
        <v>1423.3730936304453</v>
      </c>
      <c r="E275" s="1">
        <f t="shared" si="27"/>
        <v>2211.0180414540964</v>
      </c>
      <c r="F275" s="1">
        <f t="shared" si="28"/>
        <v>260565.55309032041</v>
      </c>
    </row>
    <row r="276" spans="1:6" x14ac:dyDescent="0.25">
      <c r="A276" s="58">
        <v>270</v>
      </c>
      <c r="B276" s="1">
        <f t="shared" si="25"/>
        <v>260565.55309032041</v>
      </c>
      <c r="C276" s="1">
        <f t="shared" si="24"/>
        <v>3634.3911350845415</v>
      </c>
      <c r="D276" s="26">
        <f t="shared" si="26"/>
        <v>1411.3967459059022</v>
      </c>
      <c r="E276" s="1">
        <f t="shared" si="27"/>
        <v>2222.9943891786393</v>
      </c>
      <c r="F276" s="1">
        <f t="shared" si="28"/>
        <v>258342.55870114177</v>
      </c>
    </row>
    <row r="277" spans="1:6" x14ac:dyDescent="0.25">
      <c r="A277" s="58">
        <v>271</v>
      </c>
      <c r="B277" s="1">
        <f t="shared" si="25"/>
        <v>258342.55870114177</v>
      </c>
      <c r="C277" s="1">
        <f t="shared" si="24"/>
        <v>3634.3911350845415</v>
      </c>
      <c r="D277" s="26">
        <f t="shared" si="26"/>
        <v>1399.3555262978514</v>
      </c>
      <c r="E277" s="1">
        <f t="shared" si="27"/>
        <v>2235.0356087866903</v>
      </c>
      <c r="F277" s="1">
        <f t="shared" si="28"/>
        <v>256107.52309235508</v>
      </c>
    </row>
    <row r="278" spans="1:6" x14ac:dyDescent="0.25">
      <c r="A278" s="58">
        <v>272</v>
      </c>
      <c r="B278" s="1">
        <f t="shared" si="25"/>
        <v>256107.52309235508</v>
      </c>
      <c r="C278" s="1">
        <f t="shared" si="24"/>
        <v>3634.3911350845415</v>
      </c>
      <c r="D278" s="26">
        <f t="shared" si="26"/>
        <v>1387.2490834169234</v>
      </c>
      <c r="E278" s="1">
        <f t="shared" si="27"/>
        <v>2247.142051667618</v>
      </c>
      <c r="F278" s="1">
        <f t="shared" si="28"/>
        <v>253860.38104068747</v>
      </c>
    </row>
    <row r="279" spans="1:6" x14ac:dyDescent="0.25">
      <c r="A279" s="58">
        <v>273</v>
      </c>
      <c r="B279" s="1">
        <f t="shared" si="25"/>
        <v>253860.38104068747</v>
      </c>
      <c r="C279" s="1">
        <f t="shared" si="24"/>
        <v>3634.3911350845415</v>
      </c>
      <c r="D279" s="26">
        <f t="shared" si="26"/>
        <v>1375.0770639703906</v>
      </c>
      <c r="E279" s="1">
        <f t="shared" si="27"/>
        <v>2259.3140711141509</v>
      </c>
      <c r="F279" s="1">
        <f t="shared" si="28"/>
        <v>251601.06696957332</v>
      </c>
    </row>
    <row r="280" spans="1:6" x14ac:dyDescent="0.25">
      <c r="A280" s="58">
        <v>274</v>
      </c>
      <c r="B280" s="1">
        <f t="shared" si="25"/>
        <v>251601.06696957332</v>
      </c>
      <c r="C280" s="1">
        <f t="shared" si="24"/>
        <v>3634.3911350845415</v>
      </c>
      <c r="D280" s="26">
        <f t="shared" si="26"/>
        <v>1362.8391127518555</v>
      </c>
      <c r="E280" s="1">
        <f t="shared" si="27"/>
        <v>2271.5520223326857</v>
      </c>
      <c r="F280" s="1">
        <f t="shared" si="28"/>
        <v>249329.51494724065</v>
      </c>
    </row>
    <row r="281" spans="1:6" x14ac:dyDescent="0.25">
      <c r="A281" s="58">
        <v>275</v>
      </c>
      <c r="B281" s="1">
        <f t="shared" si="25"/>
        <v>249329.51494724065</v>
      </c>
      <c r="C281" s="1">
        <f t="shared" si="24"/>
        <v>3634.3911350845415</v>
      </c>
      <c r="D281" s="26">
        <f t="shared" si="26"/>
        <v>1350.5348726308869</v>
      </c>
      <c r="E281" s="1">
        <f t="shared" si="27"/>
        <v>2283.8562624536544</v>
      </c>
      <c r="F281" s="1">
        <f t="shared" si="28"/>
        <v>247045.65868478699</v>
      </c>
    </row>
    <row r="282" spans="1:6" x14ac:dyDescent="0.25">
      <c r="A282" s="58">
        <v>276</v>
      </c>
      <c r="B282" s="1">
        <f t="shared" si="25"/>
        <v>247045.65868478699</v>
      </c>
      <c r="C282" s="1">
        <f t="shared" si="24"/>
        <v>3634.3911350845415</v>
      </c>
      <c r="D282" s="26">
        <f t="shared" si="26"/>
        <v>1338.1639845425962</v>
      </c>
      <c r="E282" s="1">
        <f t="shared" si="27"/>
        <v>2296.2271505419453</v>
      </c>
      <c r="F282" s="1">
        <f t="shared" si="28"/>
        <v>244749.43153424506</v>
      </c>
    </row>
    <row r="283" spans="1:6" x14ac:dyDescent="0.25">
      <c r="A283" s="58">
        <v>277</v>
      </c>
      <c r="B283" s="1">
        <f t="shared" si="25"/>
        <v>244749.43153424506</v>
      </c>
      <c r="C283" s="1">
        <f t="shared" si="24"/>
        <v>3634.3911350845415</v>
      </c>
      <c r="D283" s="26">
        <f t="shared" si="26"/>
        <v>1325.7260874771607</v>
      </c>
      <c r="E283" s="1">
        <f t="shared" si="27"/>
        <v>2308.665047607381</v>
      </c>
      <c r="F283" s="1">
        <f t="shared" si="28"/>
        <v>242440.76648663767</v>
      </c>
    </row>
    <row r="284" spans="1:6" x14ac:dyDescent="0.25">
      <c r="A284" s="58">
        <v>278</v>
      </c>
      <c r="B284" s="1">
        <f t="shared" si="25"/>
        <v>242440.76648663767</v>
      </c>
      <c r="C284" s="1">
        <f t="shared" si="24"/>
        <v>3634.3911350845415</v>
      </c>
      <c r="D284" s="26">
        <f t="shared" si="26"/>
        <v>1313.2208184692875</v>
      </c>
      <c r="E284" s="1">
        <f t="shared" si="27"/>
        <v>2321.1703166152538</v>
      </c>
      <c r="F284" s="1">
        <f t="shared" si="28"/>
        <v>240119.59617002241</v>
      </c>
    </row>
    <row r="285" spans="1:6" x14ac:dyDescent="0.25">
      <c r="A285" s="58">
        <v>279</v>
      </c>
      <c r="B285" s="1">
        <f t="shared" si="25"/>
        <v>240119.59617002241</v>
      </c>
      <c r="C285" s="1">
        <f t="shared" si="24"/>
        <v>3634.3911350845415</v>
      </c>
      <c r="D285" s="26">
        <f t="shared" si="26"/>
        <v>1300.6478125876215</v>
      </c>
      <c r="E285" s="1">
        <f t="shared" si="27"/>
        <v>2333.74332249692</v>
      </c>
      <c r="F285" s="1">
        <f t="shared" si="28"/>
        <v>237785.8528475255</v>
      </c>
    </row>
    <row r="286" spans="1:6" x14ac:dyDescent="0.25">
      <c r="A286" s="58">
        <v>280</v>
      </c>
      <c r="B286" s="1">
        <f t="shared" si="25"/>
        <v>237785.8528475255</v>
      </c>
      <c r="C286" s="1">
        <f t="shared" si="24"/>
        <v>3634.3911350845415</v>
      </c>
      <c r="D286" s="26">
        <f t="shared" si="26"/>
        <v>1288.0067029240965</v>
      </c>
      <c r="E286" s="1">
        <f t="shared" si="27"/>
        <v>2346.3844321604447</v>
      </c>
      <c r="F286" s="1">
        <f t="shared" si="28"/>
        <v>235439.46841536506</v>
      </c>
    </row>
    <row r="287" spans="1:6" x14ac:dyDescent="0.25">
      <c r="A287" s="58">
        <v>281</v>
      </c>
      <c r="B287" s="1">
        <f t="shared" si="25"/>
        <v>235439.46841536506</v>
      </c>
      <c r="C287" s="1">
        <f t="shared" si="24"/>
        <v>3634.3911350845415</v>
      </c>
      <c r="D287" s="26">
        <f t="shared" si="26"/>
        <v>1275.2971205832275</v>
      </c>
      <c r="E287" s="1">
        <f t="shared" si="27"/>
        <v>2359.0940145013137</v>
      </c>
      <c r="F287" s="1">
        <f t="shared" si="28"/>
        <v>233080.37440086374</v>
      </c>
    </row>
    <row r="288" spans="1:6" x14ac:dyDescent="0.25">
      <c r="A288" s="58">
        <v>282</v>
      </c>
      <c r="B288" s="1">
        <f t="shared" si="25"/>
        <v>233080.37440086374</v>
      </c>
      <c r="C288" s="1">
        <f t="shared" si="24"/>
        <v>3634.3911350845415</v>
      </c>
      <c r="D288" s="26">
        <f t="shared" si="26"/>
        <v>1262.5186946713454</v>
      </c>
      <c r="E288" s="1">
        <f t="shared" si="27"/>
        <v>2371.8724404131963</v>
      </c>
      <c r="F288" s="1">
        <f t="shared" si="28"/>
        <v>230708.50196045055</v>
      </c>
    </row>
    <row r="289" spans="1:6" x14ac:dyDescent="0.25">
      <c r="A289" s="58">
        <v>283</v>
      </c>
      <c r="B289" s="1">
        <f t="shared" si="25"/>
        <v>230708.50196045055</v>
      </c>
      <c r="C289" s="1">
        <f t="shared" si="24"/>
        <v>3634.3911350845415</v>
      </c>
      <c r="D289" s="26">
        <f t="shared" si="26"/>
        <v>1249.6710522857738</v>
      </c>
      <c r="E289" s="1">
        <f t="shared" si="27"/>
        <v>2384.7200827987676</v>
      </c>
      <c r="F289" s="1">
        <f t="shared" si="28"/>
        <v>228323.78187765178</v>
      </c>
    </row>
    <row r="290" spans="1:6" x14ac:dyDescent="0.25">
      <c r="A290" s="58">
        <v>284</v>
      </c>
      <c r="B290" s="1">
        <f t="shared" si="25"/>
        <v>228323.78187765178</v>
      </c>
      <c r="C290" s="1">
        <f t="shared" si="24"/>
        <v>3634.3911350845415</v>
      </c>
      <c r="D290" s="26">
        <f t="shared" si="26"/>
        <v>1236.7538185039473</v>
      </c>
      <c r="E290" s="1">
        <f t="shared" si="27"/>
        <v>2397.6373165805944</v>
      </c>
      <c r="F290" s="1">
        <f t="shared" si="28"/>
        <v>225926.14456107118</v>
      </c>
    </row>
    <row r="291" spans="1:6" x14ac:dyDescent="0.25">
      <c r="A291" s="58">
        <v>285</v>
      </c>
      <c r="B291" s="1">
        <f t="shared" si="25"/>
        <v>225926.14456107118</v>
      </c>
      <c r="C291" s="1">
        <f t="shared" si="24"/>
        <v>3634.3911350845415</v>
      </c>
      <c r="D291" s="26">
        <f t="shared" si="26"/>
        <v>1223.7666163724689</v>
      </c>
      <c r="E291" s="1">
        <f t="shared" si="27"/>
        <v>2410.6245187120726</v>
      </c>
      <c r="F291" s="1">
        <f t="shared" si="28"/>
        <v>223515.5200423591</v>
      </c>
    </row>
    <row r="292" spans="1:6" x14ac:dyDescent="0.25">
      <c r="A292" s="58">
        <v>286</v>
      </c>
      <c r="B292" s="1">
        <f t="shared" si="25"/>
        <v>223515.5200423591</v>
      </c>
      <c r="C292" s="1">
        <f t="shared" si="24"/>
        <v>3634.3911350845415</v>
      </c>
      <c r="D292" s="26">
        <f t="shared" si="26"/>
        <v>1210.7090668961118</v>
      </c>
      <c r="E292" s="1">
        <f t="shared" si="27"/>
        <v>2423.6820681884296</v>
      </c>
      <c r="F292" s="1">
        <f t="shared" si="28"/>
        <v>221091.83797417066</v>
      </c>
    </row>
    <row r="293" spans="1:6" x14ac:dyDescent="0.25">
      <c r="A293" s="58">
        <v>287</v>
      </c>
      <c r="B293" s="1">
        <f t="shared" si="25"/>
        <v>221091.83797417066</v>
      </c>
      <c r="C293" s="1">
        <f t="shared" si="24"/>
        <v>3634.3911350845415</v>
      </c>
      <c r="D293" s="26">
        <f t="shared" si="26"/>
        <v>1197.5807890267579</v>
      </c>
      <c r="E293" s="1">
        <f t="shared" si="27"/>
        <v>2436.8103460577836</v>
      </c>
      <c r="F293" s="1">
        <f t="shared" si="28"/>
        <v>218655.02762811288</v>
      </c>
    </row>
    <row r="294" spans="1:6" x14ac:dyDescent="0.25">
      <c r="A294" s="58">
        <v>288</v>
      </c>
      <c r="B294" s="1">
        <f t="shared" si="25"/>
        <v>218655.02762811288</v>
      </c>
      <c r="C294" s="1">
        <f t="shared" si="24"/>
        <v>3634.3911350845415</v>
      </c>
      <c r="D294" s="26">
        <f t="shared" si="26"/>
        <v>1184.3813996522781</v>
      </c>
      <c r="E294" s="1">
        <f t="shared" si="27"/>
        <v>2450.0097354322634</v>
      </c>
      <c r="F294" s="1">
        <f t="shared" si="28"/>
        <v>216205.01789268063</v>
      </c>
    </row>
    <row r="295" spans="1:6" x14ac:dyDescent="0.25">
      <c r="A295" s="58">
        <v>289</v>
      </c>
      <c r="B295" s="1">
        <f t="shared" si="25"/>
        <v>216205.01789268063</v>
      </c>
      <c r="C295" s="1">
        <f t="shared" si="24"/>
        <v>3634.3911350845415</v>
      </c>
      <c r="D295" s="26">
        <f t="shared" si="26"/>
        <v>1171.1105135853534</v>
      </c>
      <c r="E295" s="1">
        <f t="shared" si="27"/>
        <v>2463.2806214991879</v>
      </c>
      <c r="F295" s="1">
        <f t="shared" si="28"/>
        <v>213741.73727118142</v>
      </c>
    </row>
    <row r="296" spans="1:6" x14ac:dyDescent="0.25">
      <c r="A296" s="58">
        <v>290</v>
      </c>
      <c r="B296" s="1">
        <f t="shared" si="25"/>
        <v>213741.73727118142</v>
      </c>
      <c r="C296" s="1">
        <f t="shared" si="24"/>
        <v>3634.3911350845415</v>
      </c>
      <c r="D296" s="26">
        <f t="shared" si="26"/>
        <v>1157.7677435522328</v>
      </c>
      <c r="E296" s="1">
        <f t="shared" si="27"/>
        <v>2476.6233915323087</v>
      </c>
      <c r="F296" s="1">
        <f t="shared" si="28"/>
        <v>211265.11387964911</v>
      </c>
    </row>
    <row r="297" spans="1:6" x14ac:dyDescent="0.25">
      <c r="A297" s="58">
        <v>291</v>
      </c>
      <c r="B297" s="1">
        <f t="shared" si="25"/>
        <v>211265.11387964911</v>
      </c>
      <c r="C297" s="1">
        <f t="shared" si="24"/>
        <v>3634.3911350845415</v>
      </c>
      <c r="D297" s="26">
        <f t="shared" si="26"/>
        <v>1144.3527001814327</v>
      </c>
      <c r="E297" s="1">
        <f t="shared" si="27"/>
        <v>2490.0384349031087</v>
      </c>
      <c r="F297" s="1">
        <f t="shared" si="28"/>
        <v>208775.07544474601</v>
      </c>
    </row>
    <row r="298" spans="1:6" x14ac:dyDescent="0.25">
      <c r="A298" s="58">
        <v>292</v>
      </c>
      <c r="B298" s="1">
        <f t="shared" si="25"/>
        <v>208775.07544474601</v>
      </c>
      <c r="C298" s="1">
        <f t="shared" si="24"/>
        <v>3634.3911350845415</v>
      </c>
      <c r="D298" s="26">
        <f t="shared" si="26"/>
        <v>1130.8649919923741</v>
      </c>
      <c r="E298" s="1">
        <f t="shared" si="27"/>
        <v>2503.5261430921673</v>
      </c>
      <c r="F298" s="1">
        <f t="shared" si="28"/>
        <v>206271.54930165384</v>
      </c>
    </row>
    <row r="299" spans="1:6" x14ac:dyDescent="0.25">
      <c r="A299" s="58">
        <v>293</v>
      </c>
      <c r="B299" s="1">
        <f t="shared" si="25"/>
        <v>206271.54930165384</v>
      </c>
      <c r="C299" s="1">
        <f t="shared" si="24"/>
        <v>3634.3911350845415</v>
      </c>
      <c r="D299" s="26">
        <f t="shared" si="26"/>
        <v>1117.3042253839583</v>
      </c>
      <c r="E299" s="1">
        <f t="shared" si="27"/>
        <v>2517.0869097005834</v>
      </c>
      <c r="F299" s="1">
        <f t="shared" si="28"/>
        <v>203754.46239195325</v>
      </c>
    </row>
    <row r="300" spans="1:6" x14ac:dyDescent="0.25">
      <c r="A300" s="58">
        <v>294</v>
      </c>
      <c r="B300" s="1">
        <f t="shared" si="25"/>
        <v>203754.46239195325</v>
      </c>
      <c r="C300" s="1">
        <f t="shared" si="24"/>
        <v>3634.3911350845415</v>
      </c>
      <c r="D300" s="26">
        <f t="shared" si="26"/>
        <v>1103.6700046230801</v>
      </c>
      <c r="E300" s="1">
        <f t="shared" si="27"/>
        <v>2530.7211304614611</v>
      </c>
      <c r="F300" s="1">
        <f t="shared" si="28"/>
        <v>201223.74126149178</v>
      </c>
    </row>
    <row r="301" spans="1:6" x14ac:dyDescent="0.25">
      <c r="A301" s="58">
        <v>295</v>
      </c>
      <c r="B301" s="1">
        <f t="shared" si="25"/>
        <v>201223.74126149178</v>
      </c>
      <c r="C301" s="1">
        <f t="shared" si="24"/>
        <v>3634.3911350845415</v>
      </c>
      <c r="D301" s="26">
        <f t="shared" si="26"/>
        <v>1089.9619318330806</v>
      </c>
      <c r="E301" s="1">
        <f t="shared" si="27"/>
        <v>2544.4292032514609</v>
      </c>
      <c r="F301" s="1">
        <f t="shared" si="28"/>
        <v>198679.31205824032</v>
      </c>
    </row>
    <row r="302" spans="1:6" x14ac:dyDescent="0.25">
      <c r="A302" s="58">
        <v>296</v>
      </c>
      <c r="B302" s="1">
        <f t="shared" si="25"/>
        <v>198679.31205824032</v>
      </c>
      <c r="C302" s="1">
        <f t="shared" si="24"/>
        <v>3634.3911350845415</v>
      </c>
      <c r="D302" s="26">
        <f t="shared" si="26"/>
        <v>1076.1796069821351</v>
      </c>
      <c r="E302" s="1">
        <f t="shared" si="27"/>
        <v>2558.2115281024062</v>
      </c>
      <c r="F302" s="1">
        <f t="shared" si="28"/>
        <v>196121.10053013792</v>
      </c>
    </row>
    <row r="303" spans="1:6" x14ac:dyDescent="0.25">
      <c r="A303" s="58">
        <v>297</v>
      </c>
      <c r="B303" s="1">
        <f t="shared" si="25"/>
        <v>196121.10053013792</v>
      </c>
      <c r="C303" s="1">
        <f t="shared" si="24"/>
        <v>3634.3911350845415</v>
      </c>
      <c r="D303" s="26">
        <f t="shared" si="26"/>
        <v>1062.3226278715804</v>
      </c>
      <c r="E303" s="1">
        <f t="shared" si="27"/>
        <v>2572.0685072129609</v>
      </c>
      <c r="F303" s="1">
        <f t="shared" si="28"/>
        <v>193549.03202292495</v>
      </c>
    </row>
    <row r="304" spans="1:6" x14ac:dyDescent="0.25">
      <c r="A304" s="58">
        <v>298</v>
      </c>
      <c r="B304" s="1">
        <f t="shared" si="25"/>
        <v>193549.03202292495</v>
      </c>
      <c r="C304" s="1">
        <f t="shared" si="24"/>
        <v>3634.3911350845415</v>
      </c>
      <c r="D304" s="26">
        <f t="shared" si="26"/>
        <v>1048.3905901241769</v>
      </c>
      <c r="E304" s="1">
        <f t="shared" si="27"/>
        <v>2586.0005449603646</v>
      </c>
      <c r="F304" s="1">
        <f t="shared" si="28"/>
        <v>190963.03147796457</v>
      </c>
    </row>
    <row r="305" spans="1:6" x14ac:dyDescent="0.25">
      <c r="A305" s="58">
        <v>299</v>
      </c>
      <c r="B305" s="1">
        <f t="shared" si="25"/>
        <v>190963.03147796457</v>
      </c>
      <c r="C305" s="1">
        <f t="shared" si="24"/>
        <v>3634.3911350845415</v>
      </c>
      <c r="D305" s="26">
        <f t="shared" si="26"/>
        <v>1034.383087172308</v>
      </c>
      <c r="E305" s="1">
        <f t="shared" si="27"/>
        <v>2600.0080479122335</v>
      </c>
      <c r="F305" s="1">
        <f t="shared" si="28"/>
        <v>188363.02343005233</v>
      </c>
    </row>
    <row r="306" spans="1:6" x14ac:dyDescent="0.25">
      <c r="A306" s="58">
        <v>300</v>
      </c>
      <c r="B306" s="1">
        <f t="shared" si="25"/>
        <v>188363.02343005233</v>
      </c>
      <c r="C306" s="1">
        <f t="shared" si="24"/>
        <v>3634.3911350845415</v>
      </c>
      <c r="D306" s="26">
        <f t="shared" si="26"/>
        <v>1020.2997102461168</v>
      </c>
      <c r="E306" s="1">
        <f t="shared" si="27"/>
        <v>2614.0914248384247</v>
      </c>
      <c r="F306" s="1">
        <f t="shared" si="28"/>
        <v>185748.93200521389</v>
      </c>
    </row>
    <row r="307" spans="1:6" x14ac:dyDescent="0.25">
      <c r="A307" s="58">
        <v>301</v>
      </c>
      <c r="B307" s="1">
        <f t="shared" si="25"/>
        <v>185748.93200521389</v>
      </c>
      <c r="C307" s="1">
        <f t="shared" si="24"/>
        <v>3634.3911350845415</v>
      </c>
      <c r="D307" s="26">
        <f t="shared" si="26"/>
        <v>1006.1400483615753</v>
      </c>
      <c r="E307" s="1">
        <f t="shared" si="27"/>
        <v>2628.2510867229662</v>
      </c>
      <c r="F307" s="1">
        <f t="shared" si="28"/>
        <v>183120.68091849092</v>
      </c>
    </row>
    <row r="308" spans="1:6" x14ac:dyDescent="0.25">
      <c r="A308" s="58">
        <v>302</v>
      </c>
      <c r="B308" s="1">
        <f t="shared" si="25"/>
        <v>183120.68091849092</v>
      </c>
      <c r="C308" s="1">
        <f t="shared" si="24"/>
        <v>3634.3911350845415</v>
      </c>
      <c r="D308" s="26">
        <f t="shared" si="26"/>
        <v>991.90368830849252</v>
      </c>
      <c r="E308" s="1">
        <f t="shared" si="27"/>
        <v>2642.4874467760492</v>
      </c>
      <c r="F308" s="1">
        <f t="shared" si="28"/>
        <v>180478.19347171488</v>
      </c>
    </row>
    <row r="309" spans="1:6" x14ac:dyDescent="0.25">
      <c r="A309" s="58">
        <v>303</v>
      </c>
      <c r="B309" s="1">
        <f t="shared" si="25"/>
        <v>180478.19347171488</v>
      </c>
      <c r="C309" s="1">
        <f t="shared" si="24"/>
        <v>3634.3911350845415</v>
      </c>
      <c r="D309" s="26">
        <f t="shared" si="26"/>
        <v>977.59021463845568</v>
      </c>
      <c r="E309" s="1">
        <f t="shared" si="27"/>
        <v>2656.8009204460859</v>
      </c>
      <c r="F309" s="1">
        <f t="shared" si="28"/>
        <v>177821.3925512688</v>
      </c>
    </row>
    <row r="310" spans="1:6" x14ac:dyDescent="0.25">
      <c r="A310" s="58">
        <v>304</v>
      </c>
      <c r="B310" s="1">
        <f t="shared" si="25"/>
        <v>177821.3925512688</v>
      </c>
      <c r="C310" s="1">
        <f t="shared" si="24"/>
        <v>3634.3911350845415</v>
      </c>
      <c r="D310" s="26">
        <f t="shared" si="26"/>
        <v>963.19920965270603</v>
      </c>
      <c r="E310" s="1">
        <f t="shared" si="27"/>
        <v>2671.1919254318354</v>
      </c>
      <c r="F310" s="1">
        <f t="shared" si="28"/>
        <v>175150.20062583697</v>
      </c>
    </row>
    <row r="311" spans="1:6" x14ac:dyDescent="0.25">
      <c r="A311" s="58">
        <v>305</v>
      </c>
      <c r="B311" s="1">
        <f t="shared" si="25"/>
        <v>175150.20062583697</v>
      </c>
      <c r="C311" s="1">
        <f t="shared" si="24"/>
        <v>3634.3911350845415</v>
      </c>
      <c r="D311" s="26">
        <f t="shared" si="26"/>
        <v>948.73025338995024</v>
      </c>
      <c r="E311" s="1">
        <f t="shared" si="27"/>
        <v>2685.6608816945914</v>
      </c>
      <c r="F311" s="1">
        <f t="shared" si="28"/>
        <v>172464.53974414238</v>
      </c>
    </row>
    <row r="312" spans="1:6" x14ac:dyDescent="0.25">
      <c r="A312" s="58">
        <v>306</v>
      </c>
      <c r="B312" s="1">
        <f t="shared" si="25"/>
        <v>172464.53974414238</v>
      </c>
      <c r="C312" s="1">
        <f t="shared" si="24"/>
        <v>3634.3911350845415</v>
      </c>
      <c r="D312" s="26">
        <f t="shared" si="26"/>
        <v>934.18292361410465</v>
      </c>
      <c r="E312" s="1">
        <f t="shared" si="27"/>
        <v>2700.2082114704367</v>
      </c>
      <c r="F312" s="1">
        <f t="shared" si="28"/>
        <v>169764.33153267196</v>
      </c>
    </row>
    <row r="313" spans="1:6" x14ac:dyDescent="0.25">
      <c r="A313" s="58">
        <v>307</v>
      </c>
      <c r="B313" s="1">
        <f t="shared" si="25"/>
        <v>169764.33153267196</v>
      </c>
      <c r="C313" s="1">
        <f t="shared" si="24"/>
        <v>3634.3911350845415</v>
      </c>
      <c r="D313" s="26">
        <f t="shared" si="26"/>
        <v>919.55679580197318</v>
      </c>
      <c r="E313" s="1">
        <f t="shared" si="27"/>
        <v>2714.8343392825682</v>
      </c>
      <c r="F313" s="1">
        <f t="shared" si="28"/>
        <v>167049.4971933894</v>
      </c>
    </row>
    <row r="314" spans="1:6" x14ac:dyDescent="0.25">
      <c r="A314" s="58">
        <v>308</v>
      </c>
      <c r="B314" s="1">
        <f t="shared" si="25"/>
        <v>167049.4971933894</v>
      </c>
      <c r="C314" s="1">
        <f t="shared" si="24"/>
        <v>3634.3911350845415</v>
      </c>
      <c r="D314" s="26">
        <f t="shared" si="26"/>
        <v>904.85144313085925</v>
      </c>
      <c r="E314" s="1">
        <f t="shared" si="27"/>
        <v>2729.5396919536824</v>
      </c>
      <c r="F314" s="1">
        <f t="shared" si="28"/>
        <v>164319.95750143571</v>
      </c>
    </row>
    <row r="315" spans="1:6" x14ac:dyDescent="0.25">
      <c r="A315" s="58">
        <v>309</v>
      </c>
      <c r="B315" s="1">
        <f t="shared" si="25"/>
        <v>164319.95750143571</v>
      </c>
      <c r="C315" s="1">
        <f t="shared" si="24"/>
        <v>3634.3911350845415</v>
      </c>
      <c r="D315" s="26">
        <f t="shared" si="26"/>
        <v>890.06643646611008</v>
      </c>
      <c r="E315" s="1">
        <f t="shared" si="27"/>
        <v>2744.3246986184313</v>
      </c>
      <c r="F315" s="1">
        <f t="shared" si="28"/>
        <v>161575.63280281727</v>
      </c>
    </row>
    <row r="316" spans="1:6" x14ac:dyDescent="0.25">
      <c r="A316" s="58">
        <v>310</v>
      </c>
      <c r="B316" s="1">
        <f t="shared" si="25"/>
        <v>161575.63280281727</v>
      </c>
      <c r="C316" s="1">
        <f t="shared" si="24"/>
        <v>3634.3911350845415</v>
      </c>
      <c r="D316" s="26">
        <f t="shared" si="26"/>
        <v>875.20134434859358</v>
      </c>
      <c r="E316" s="1">
        <f t="shared" si="27"/>
        <v>2759.189790735948</v>
      </c>
      <c r="F316" s="1">
        <f t="shared" si="28"/>
        <v>158816.44301208132</v>
      </c>
    </row>
    <row r="317" spans="1:6" x14ac:dyDescent="0.25">
      <c r="A317" s="58">
        <v>311</v>
      </c>
      <c r="B317" s="1">
        <f t="shared" si="25"/>
        <v>158816.44301208132</v>
      </c>
      <c r="C317" s="1">
        <f t="shared" si="24"/>
        <v>3634.3911350845415</v>
      </c>
      <c r="D317" s="26">
        <f t="shared" si="26"/>
        <v>860.25573298210713</v>
      </c>
      <c r="E317" s="1">
        <f t="shared" si="27"/>
        <v>2774.1354021024345</v>
      </c>
      <c r="F317" s="1">
        <f t="shared" si="28"/>
        <v>156042.30760997889</v>
      </c>
    </row>
    <row r="318" spans="1:6" x14ac:dyDescent="0.25">
      <c r="A318" s="58">
        <v>312</v>
      </c>
      <c r="B318" s="1">
        <f t="shared" si="25"/>
        <v>156042.30760997889</v>
      </c>
      <c r="C318" s="1">
        <f t="shared" si="24"/>
        <v>3634.3911350845415</v>
      </c>
      <c r="D318" s="26">
        <f t="shared" si="26"/>
        <v>845.22916622071898</v>
      </c>
      <c r="E318" s="1">
        <f t="shared" si="27"/>
        <v>2789.1619688638225</v>
      </c>
      <c r="F318" s="1">
        <f t="shared" si="28"/>
        <v>153253.14564111506</v>
      </c>
    </row>
    <row r="319" spans="1:6" x14ac:dyDescent="0.25">
      <c r="A319" s="58">
        <v>313</v>
      </c>
      <c r="B319" s="1">
        <f t="shared" si="25"/>
        <v>153253.14564111506</v>
      </c>
      <c r="C319" s="1">
        <f t="shared" si="24"/>
        <v>3634.3911350845415</v>
      </c>
      <c r="D319" s="26">
        <f t="shared" si="26"/>
        <v>830.12120555603997</v>
      </c>
      <c r="E319" s="1">
        <f t="shared" si="27"/>
        <v>2804.2699295285015</v>
      </c>
      <c r="F319" s="1">
        <f t="shared" si="28"/>
        <v>150448.87571158656</v>
      </c>
    </row>
    <row r="320" spans="1:6" x14ac:dyDescent="0.25">
      <c r="A320" s="58">
        <v>314</v>
      </c>
      <c r="B320" s="1">
        <f t="shared" si="25"/>
        <v>150448.87571158656</v>
      </c>
      <c r="C320" s="1">
        <f t="shared" si="24"/>
        <v>3634.3911350845415</v>
      </c>
      <c r="D320" s="26">
        <f t="shared" si="26"/>
        <v>814.93141010442719</v>
      </c>
      <c r="E320" s="1">
        <f t="shared" si="27"/>
        <v>2819.4597249801145</v>
      </c>
      <c r="F320" s="1">
        <f t="shared" si="28"/>
        <v>147629.41598660644</v>
      </c>
    </row>
    <row r="321" spans="1:6" x14ac:dyDescent="0.25">
      <c r="A321" s="58">
        <v>315</v>
      </c>
      <c r="B321" s="1">
        <f t="shared" si="25"/>
        <v>147629.41598660644</v>
      </c>
      <c r="C321" s="1">
        <f t="shared" si="24"/>
        <v>3634.3911350845415</v>
      </c>
      <c r="D321" s="26">
        <f t="shared" si="26"/>
        <v>799.65933659411826</v>
      </c>
      <c r="E321" s="1">
        <f t="shared" si="27"/>
        <v>2834.731798490423</v>
      </c>
      <c r="F321" s="1">
        <f t="shared" si="28"/>
        <v>144794.68418811602</v>
      </c>
    </row>
    <row r="322" spans="1:6" x14ac:dyDescent="0.25">
      <c r="A322" s="58">
        <v>316</v>
      </c>
      <c r="B322" s="1">
        <f t="shared" si="25"/>
        <v>144794.68418811602</v>
      </c>
      <c r="C322" s="1">
        <f t="shared" si="24"/>
        <v>3634.3911350845415</v>
      </c>
      <c r="D322" s="26">
        <f t="shared" si="26"/>
        <v>784.30453935229514</v>
      </c>
      <c r="E322" s="1">
        <f t="shared" si="27"/>
        <v>2850.0865957322462</v>
      </c>
      <c r="F322" s="1">
        <f t="shared" si="28"/>
        <v>141944.59759238377</v>
      </c>
    </row>
    <row r="323" spans="1:6" x14ac:dyDescent="0.25">
      <c r="A323" s="58">
        <v>317</v>
      </c>
      <c r="B323" s="1">
        <f t="shared" si="25"/>
        <v>141944.59759238377</v>
      </c>
      <c r="C323" s="1">
        <f t="shared" si="24"/>
        <v>3634.3911350845415</v>
      </c>
      <c r="D323" s="26">
        <f t="shared" si="26"/>
        <v>768.86657029207879</v>
      </c>
      <c r="E323" s="1">
        <f t="shared" si="27"/>
        <v>2865.5245647924626</v>
      </c>
      <c r="F323" s="1">
        <f t="shared" si="28"/>
        <v>139079.07302759131</v>
      </c>
    </row>
    <row r="324" spans="1:6" x14ac:dyDescent="0.25">
      <c r="A324" s="58">
        <v>318</v>
      </c>
      <c r="B324" s="1">
        <f t="shared" si="25"/>
        <v>139079.07302759131</v>
      </c>
      <c r="C324" s="1">
        <f t="shared" si="24"/>
        <v>3634.3911350845415</v>
      </c>
      <c r="D324" s="26">
        <f t="shared" si="26"/>
        <v>753.34497889945294</v>
      </c>
      <c r="E324" s="1">
        <f t="shared" si="27"/>
        <v>2881.0461561850884</v>
      </c>
      <c r="F324" s="1">
        <f t="shared" si="28"/>
        <v>136198.02687140621</v>
      </c>
    </row>
    <row r="325" spans="1:6" x14ac:dyDescent="0.25">
      <c r="A325" s="58">
        <v>319</v>
      </c>
      <c r="B325" s="1">
        <f t="shared" si="25"/>
        <v>136198.02687140621</v>
      </c>
      <c r="C325" s="1">
        <f t="shared" si="24"/>
        <v>3634.3911350845415</v>
      </c>
      <c r="D325" s="26">
        <f t="shared" si="26"/>
        <v>737.73931222011697</v>
      </c>
      <c r="E325" s="1">
        <f t="shared" si="27"/>
        <v>2896.6518228644245</v>
      </c>
      <c r="F325" s="1">
        <f t="shared" si="28"/>
        <v>133301.37504854178</v>
      </c>
    </row>
    <row r="326" spans="1:6" x14ac:dyDescent="0.25">
      <c r="A326" s="58">
        <v>320</v>
      </c>
      <c r="B326" s="1">
        <f t="shared" si="25"/>
        <v>133301.37504854178</v>
      </c>
      <c r="C326" s="1">
        <f t="shared" si="24"/>
        <v>3634.3911350845415</v>
      </c>
      <c r="D326" s="26">
        <f t="shared" si="26"/>
        <v>722.04911484626803</v>
      </c>
      <c r="E326" s="1">
        <f t="shared" si="27"/>
        <v>2912.3420202382736</v>
      </c>
      <c r="F326" s="1">
        <f t="shared" si="28"/>
        <v>130389.03302830351</v>
      </c>
    </row>
    <row r="327" spans="1:6" x14ac:dyDescent="0.25">
      <c r="A327" s="58">
        <v>321</v>
      </c>
      <c r="B327" s="1">
        <f t="shared" si="25"/>
        <v>130389.03302830351</v>
      </c>
      <c r="C327" s="1">
        <f t="shared" si="24"/>
        <v>3634.3911350845415</v>
      </c>
      <c r="D327" s="26">
        <f t="shared" si="26"/>
        <v>706.27392890331078</v>
      </c>
      <c r="E327" s="1">
        <f t="shared" si="27"/>
        <v>2928.1172061812308</v>
      </c>
      <c r="F327" s="1">
        <f t="shared" si="28"/>
        <v>127460.91582212229</v>
      </c>
    </row>
    <row r="328" spans="1:6" x14ac:dyDescent="0.25">
      <c r="A328" s="58">
        <v>322</v>
      </c>
      <c r="B328" s="1">
        <f t="shared" si="25"/>
        <v>127460.91582212229</v>
      </c>
      <c r="C328" s="1">
        <f t="shared" si="24"/>
        <v>3634.3911350845415</v>
      </c>
      <c r="D328" s="26">
        <f t="shared" si="26"/>
        <v>690.41329403649581</v>
      </c>
      <c r="E328" s="1">
        <f t="shared" si="27"/>
        <v>2943.9778410480458</v>
      </c>
      <c r="F328" s="1">
        <f t="shared" si="28"/>
        <v>124516.93798107424</v>
      </c>
    </row>
    <row r="329" spans="1:6" x14ac:dyDescent="0.25">
      <c r="A329" s="58">
        <v>323</v>
      </c>
      <c r="B329" s="1">
        <f t="shared" si="25"/>
        <v>124516.93798107424</v>
      </c>
      <c r="C329" s="1">
        <f t="shared" ref="C329:C366" si="29">PMT($B$3/12,$B$4,-$B$2)</f>
        <v>3634.3911350845415</v>
      </c>
      <c r="D329" s="26">
        <f t="shared" si="26"/>
        <v>674.46674739748551</v>
      </c>
      <c r="E329" s="1">
        <f t="shared" si="27"/>
        <v>2959.924387687056</v>
      </c>
      <c r="F329" s="1">
        <f t="shared" si="28"/>
        <v>121557.01359338718</v>
      </c>
    </row>
    <row r="330" spans="1:6" x14ac:dyDescent="0.25">
      <c r="A330" s="58">
        <v>324</v>
      </c>
      <c r="B330" s="1">
        <f t="shared" si="25"/>
        <v>121557.01359338718</v>
      </c>
      <c r="C330" s="1">
        <f t="shared" si="29"/>
        <v>3634.3911350845415</v>
      </c>
      <c r="D330" s="26">
        <f t="shared" si="26"/>
        <v>658.4338236308472</v>
      </c>
      <c r="E330" s="1">
        <f t="shared" si="27"/>
        <v>2975.9573114536943</v>
      </c>
      <c r="F330" s="1">
        <f t="shared" si="28"/>
        <v>118581.05628193349</v>
      </c>
    </row>
    <row r="331" spans="1:6" x14ac:dyDescent="0.25">
      <c r="A331" s="58">
        <v>325</v>
      </c>
      <c r="B331" s="1">
        <f t="shared" si="25"/>
        <v>118581.05628193349</v>
      </c>
      <c r="C331" s="1">
        <f t="shared" si="29"/>
        <v>3634.3911350845415</v>
      </c>
      <c r="D331" s="26">
        <f t="shared" si="26"/>
        <v>642.31405486047311</v>
      </c>
      <c r="E331" s="1">
        <f t="shared" si="27"/>
        <v>2992.0770802240686</v>
      </c>
      <c r="F331" s="1">
        <f t="shared" si="28"/>
        <v>115588.97920170942</v>
      </c>
    </row>
    <row r="332" spans="1:6" x14ac:dyDescent="0.25">
      <c r="A332" s="58">
        <v>326</v>
      </c>
      <c r="B332" s="1">
        <f t="shared" si="25"/>
        <v>115588.97920170942</v>
      </c>
      <c r="C332" s="1">
        <f t="shared" si="29"/>
        <v>3634.3911350845415</v>
      </c>
      <c r="D332" s="26">
        <f t="shared" si="26"/>
        <v>626.10697067592605</v>
      </c>
      <c r="E332" s="1">
        <f t="shared" si="27"/>
        <v>3008.2841644086157</v>
      </c>
      <c r="F332" s="1">
        <f t="shared" si="28"/>
        <v>112580.6950373008</v>
      </c>
    </row>
    <row r="333" spans="1:6" x14ac:dyDescent="0.25">
      <c r="A333" s="58">
        <v>327</v>
      </c>
      <c r="B333" s="1">
        <f t="shared" si="25"/>
        <v>112580.6950373008</v>
      </c>
      <c r="C333" s="1">
        <f t="shared" si="29"/>
        <v>3634.3911350845415</v>
      </c>
      <c r="D333" s="26">
        <f t="shared" si="26"/>
        <v>609.8120981187127</v>
      </c>
      <c r="E333" s="1">
        <f t="shared" si="27"/>
        <v>3024.5790369658289</v>
      </c>
      <c r="F333" s="1">
        <f t="shared" si="28"/>
        <v>109556.11600033497</v>
      </c>
    </row>
    <row r="334" spans="1:6" x14ac:dyDescent="0.25">
      <c r="A334" s="58">
        <v>328</v>
      </c>
      <c r="B334" s="1">
        <f t="shared" si="25"/>
        <v>109556.11600033497</v>
      </c>
      <c r="C334" s="1">
        <f t="shared" si="29"/>
        <v>3634.3911350845415</v>
      </c>
      <c r="D334" s="26">
        <f t="shared" si="26"/>
        <v>593.42896166848107</v>
      </c>
      <c r="E334" s="1">
        <f t="shared" si="27"/>
        <v>3040.9621734160605</v>
      </c>
      <c r="F334" s="1">
        <f t="shared" si="28"/>
        <v>106515.1538269189</v>
      </c>
    </row>
    <row r="335" spans="1:6" x14ac:dyDescent="0.25">
      <c r="A335" s="58">
        <v>329</v>
      </c>
      <c r="B335" s="1">
        <f t="shared" si="25"/>
        <v>106515.1538269189</v>
      </c>
      <c r="C335" s="1">
        <f t="shared" si="29"/>
        <v>3634.3911350845415</v>
      </c>
      <c r="D335" s="26">
        <f t="shared" si="26"/>
        <v>576.95708322914413</v>
      </c>
      <c r="E335" s="1">
        <f t="shared" si="27"/>
        <v>3057.4340518553972</v>
      </c>
      <c r="F335" s="1">
        <f t="shared" si="28"/>
        <v>103457.71977506351</v>
      </c>
    </row>
    <row r="336" spans="1:6" x14ac:dyDescent="0.25">
      <c r="A336" s="58">
        <v>330</v>
      </c>
      <c r="B336" s="1">
        <f t="shared" ref="B336:B366" si="30">F335</f>
        <v>103457.71977506351</v>
      </c>
      <c r="C336" s="1">
        <f t="shared" si="29"/>
        <v>3634.3911350845415</v>
      </c>
      <c r="D336" s="26">
        <f t="shared" ref="D336:D366" si="31">B336*($B$3/12)</f>
        <v>560.39598211492739</v>
      </c>
      <c r="E336" s="1">
        <f t="shared" ref="E336:E366" si="32">C336-D336</f>
        <v>3073.9951529696141</v>
      </c>
      <c r="F336" s="1">
        <f t="shared" ref="F336:F366" si="33">B336-E336</f>
        <v>100383.7246220939</v>
      </c>
    </row>
    <row r="337" spans="1:6" x14ac:dyDescent="0.25">
      <c r="A337" s="58">
        <v>331</v>
      </c>
      <c r="B337" s="1">
        <f t="shared" si="30"/>
        <v>100383.7246220939</v>
      </c>
      <c r="C337" s="1">
        <f t="shared" si="29"/>
        <v>3634.3911350845415</v>
      </c>
      <c r="D337" s="26">
        <f t="shared" si="31"/>
        <v>543.74517503634195</v>
      </c>
      <c r="E337" s="1">
        <f t="shared" si="32"/>
        <v>3090.6459600481994</v>
      </c>
      <c r="F337" s="1">
        <f t="shared" si="33"/>
        <v>97293.078662045693</v>
      </c>
    </row>
    <row r="338" spans="1:6" x14ac:dyDescent="0.25">
      <c r="A338" s="58">
        <v>332</v>
      </c>
      <c r="B338" s="1">
        <f t="shared" si="30"/>
        <v>97293.078662045693</v>
      </c>
      <c r="C338" s="1">
        <f t="shared" si="29"/>
        <v>3634.3911350845415</v>
      </c>
      <c r="D338" s="26">
        <f t="shared" si="31"/>
        <v>527.00417608608086</v>
      </c>
      <c r="E338" s="1">
        <f t="shared" si="32"/>
        <v>3107.3869589984606</v>
      </c>
      <c r="F338" s="1">
        <f t="shared" si="33"/>
        <v>94185.691703047225</v>
      </c>
    </row>
    <row r="339" spans="1:6" x14ac:dyDescent="0.25">
      <c r="A339" s="58">
        <v>333</v>
      </c>
      <c r="B339" s="1">
        <f t="shared" si="30"/>
        <v>94185.691703047225</v>
      </c>
      <c r="C339" s="1">
        <f t="shared" si="29"/>
        <v>3634.3911350845415</v>
      </c>
      <c r="D339" s="26">
        <f t="shared" si="31"/>
        <v>510.17249672483916</v>
      </c>
      <c r="E339" s="1">
        <f t="shared" si="32"/>
        <v>3124.2186383597023</v>
      </c>
      <c r="F339" s="1">
        <f t="shared" si="33"/>
        <v>91061.473064687525</v>
      </c>
    </row>
    <row r="340" spans="1:6" x14ac:dyDescent="0.25">
      <c r="A340" s="58">
        <v>334</v>
      </c>
      <c r="B340" s="1">
        <f t="shared" si="30"/>
        <v>91061.473064687525</v>
      </c>
      <c r="C340" s="1">
        <f t="shared" si="29"/>
        <v>3634.3911350845415</v>
      </c>
      <c r="D340" s="26">
        <f t="shared" si="31"/>
        <v>493.24964576705742</v>
      </c>
      <c r="E340" s="1">
        <f t="shared" si="32"/>
        <v>3141.1414893174842</v>
      </c>
      <c r="F340" s="1">
        <f t="shared" si="33"/>
        <v>87920.331575370044</v>
      </c>
    </row>
    <row r="341" spans="1:6" x14ac:dyDescent="0.25">
      <c r="A341" s="58">
        <v>335</v>
      </c>
      <c r="B341" s="1">
        <f t="shared" si="30"/>
        <v>87920.331575370044</v>
      </c>
      <c r="C341" s="1">
        <f t="shared" si="29"/>
        <v>3634.3911350845415</v>
      </c>
      <c r="D341" s="26">
        <f t="shared" si="31"/>
        <v>476.23512936658778</v>
      </c>
      <c r="E341" s="1">
        <f t="shared" si="32"/>
        <v>3158.1560057179536</v>
      </c>
      <c r="F341" s="1">
        <f t="shared" si="33"/>
        <v>84762.175569652085</v>
      </c>
    </row>
    <row r="342" spans="1:6" x14ac:dyDescent="0.25">
      <c r="A342" s="58">
        <v>336</v>
      </c>
      <c r="B342" s="1">
        <f t="shared" si="30"/>
        <v>84762.175569652085</v>
      </c>
      <c r="C342" s="1">
        <f t="shared" si="29"/>
        <v>3634.3911350845415</v>
      </c>
      <c r="D342" s="26">
        <f t="shared" si="31"/>
        <v>459.12845100228213</v>
      </c>
      <c r="E342" s="1">
        <f t="shared" si="32"/>
        <v>3175.2626840822595</v>
      </c>
      <c r="F342" s="1">
        <f t="shared" si="33"/>
        <v>81586.912885569822</v>
      </c>
    </row>
    <row r="343" spans="1:6" x14ac:dyDescent="0.25">
      <c r="A343" s="58">
        <v>337</v>
      </c>
      <c r="B343" s="1">
        <f t="shared" si="30"/>
        <v>81586.912885569822</v>
      </c>
      <c r="C343" s="1">
        <f t="shared" si="29"/>
        <v>3634.3911350845415</v>
      </c>
      <c r="D343" s="26">
        <f t="shared" si="31"/>
        <v>441.9291114635032</v>
      </c>
      <c r="E343" s="1">
        <f t="shared" si="32"/>
        <v>3192.4620236210385</v>
      </c>
      <c r="F343" s="1">
        <f t="shared" si="33"/>
        <v>78394.45086194879</v>
      </c>
    </row>
    <row r="344" spans="1:6" x14ac:dyDescent="0.25">
      <c r="A344" s="58">
        <v>338</v>
      </c>
      <c r="B344" s="1">
        <f t="shared" si="30"/>
        <v>78394.45086194879</v>
      </c>
      <c r="C344" s="1">
        <f t="shared" si="29"/>
        <v>3634.3911350845415</v>
      </c>
      <c r="D344" s="26">
        <f t="shared" si="31"/>
        <v>424.63660883555593</v>
      </c>
      <c r="E344" s="1">
        <f t="shared" si="32"/>
        <v>3209.7545262489857</v>
      </c>
      <c r="F344" s="1">
        <f t="shared" si="33"/>
        <v>75184.696335699802</v>
      </c>
    </row>
    <row r="345" spans="1:6" x14ac:dyDescent="0.25">
      <c r="A345" s="58">
        <v>339</v>
      </c>
      <c r="B345" s="1">
        <f t="shared" si="30"/>
        <v>75184.696335699802</v>
      </c>
      <c r="C345" s="1">
        <f t="shared" si="29"/>
        <v>3634.3911350845415</v>
      </c>
      <c r="D345" s="26">
        <f t="shared" si="31"/>
        <v>407.2504384850406</v>
      </c>
      <c r="E345" s="1">
        <f t="shared" si="32"/>
        <v>3227.1406965995011</v>
      </c>
      <c r="F345" s="1">
        <f t="shared" si="33"/>
        <v>71957.555639100305</v>
      </c>
    </row>
    <row r="346" spans="1:6" x14ac:dyDescent="0.25">
      <c r="A346" s="58">
        <v>340</v>
      </c>
      <c r="B346" s="1">
        <f t="shared" si="30"/>
        <v>71957.555639100305</v>
      </c>
      <c r="C346" s="1">
        <f t="shared" si="29"/>
        <v>3634.3911350845415</v>
      </c>
      <c r="D346" s="26">
        <f t="shared" si="31"/>
        <v>389.77009304512666</v>
      </c>
      <c r="E346" s="1">
        <f t="shared" si="32"/>
        <v>3244.621042039415</v>
      </c>
      <c r="F346" s="1">
        <f t="shared" si="33"/>
        <v>68712.934597060885</v>
      </c>
    </row>
    <row r="347" spans="1:6" x14ac:dyDescent="0.25">
      <c r="A347" s="58">
        <v>341</v>
      </c>
      <c r="B347" s="1">
        <f t="shared" si="30"/>
        <v>68712.934597060885</v>
      </c>
      <c r="C347" s="1">
        <f t="shared" si="29"/>
        <v>3634.3911350845415</v>
      </c>
      <c r="D347" s="26">
        <f t="shared" si="31"/>
        <v>372.19506240074645</v>
      </c>
      <c r="E347" s="1">
        <f t="shared" si="32"/>
        <v>3262.1960726837951</v>
      </c>
      <c r="F347" s="1">
        <f t="shared" si="33"/>
        <v>65450.738524377091</v>
      </c>
    </row>
    <row r="348" spans="1:6" x14ac:dyDescent="0.25">
      <c r="A348" s="58">
        <v>342</v>
      </c>
      <c r="B348" s="1">
        <f t="shared" si="30"/>
        <v>65450.738524377091</v>
      </c>
      <c r="C348" s="1">
        <f t="shared" si="29"/>
        <v>3634.3911350845415</v>
      </c>
      <c r="D348" s="26">
        <f t="shared" si="31"/>
        <v>354.52483367370928</v>
      </c>
      <c r="E348" s="1">
        <f t="shared" si="32"/>
        <v>3279.8663014108324</v>
      </c>
      <c r="F348" s="1">
        <f t="shared" si="33"/>
        <v>62170.87222296626</v>
      </c>
    </row>
    <row r="349" spans="1:6" x14ac:dyDescent="0.25">
      <c r="A349" s="58">
        <v>343</v>
      </c>
      <c r="B349" s="1">
        <f t="shared" si="30"/>
        <v>62170.87222296626</v>
      </c>
      <c r="C349" s="1">
        <f t="shared" si="29"/>
        <v>3634.3911350845415</v>
      </c>
      <c r="D349" s="26">
        <f t="shared" si="31"/>
        <v>336.75889120773394</v>
      </c>
      <c r="E349" s="1">
        <f t="shared" si="32"/>
        <v>3297.6322438768075</v>
      </c>
      <c r="F349" s="1">
        <f t="shared" si="33"/>
        <v>58873.239979089456</v>
      </c>
    </row>
    <row r="350" spans="1:6" x14ac:dyDescent="0.25">
      <c r="A350" s="58">
        <v>344</v>
      </c>
      <c r="B350" s="1">
        <f t="shared" si="30"/>
        <v>58873.239979089456</v>
      </c>
      <c r="C350" s="1">
        <f t="shared" si="29"/>
        <v>3634.3911350845415</v>
      </c>
      <c r="D350" s="26">
        <f t="shared" si="31"/>
        <v>318.89671655340123</v>
      </c>
      <c r="E350" s="1">
        <f t="shared" si="32"/>
        <v>3315.4944185311401</v>
      </c>
      <c r="F350" s="1">
        <f t="shared" si="33"/>
        <v>55557.745560558316</v>
      </c>
    </row>
    <row r="351" spans="1:6" x14ac:dyDescent="0.25">
      <c r="A351" s="58">
        <v>345</v>
      </c>
      <c r="B351" s="1">
        <f t="shared" si="30"/>
        <v>55557.745560558316</v>
      </c>
      <c r="C351" s="1">
        <f t="shared" si="29"/>
        <v>3634.3911350845415</v>
      </c>
      <c r="D351" s="26">
        <f t="shared" si="31"/>
        <v>300.93778845302421</v>
      </c>
      <c r="E351" s="1">
        <f t="shared" si="32"/>
        <v>3333.4533466315174</v>
      </c>
      <c r="F351" s="1">
        <f t="shared" si="33"/>
        <v>52224.292213926798</v>
      </c>
    </row>
    <row r="352" spans="1:6" x14ac:dyDescent="0.25">
      <c r="A352" s="58">
        <v>346</v>
      </c>
      <c r="B352" s="1">
        <f t="shared" si="30"/>
        <v>52224.292213926798</v>
      </c>
      <c r="C352" s="1">
        <f t="shared" si="29"/>
        <v>3634.3911350845415</v>
      </c>
      <c r="D352" s="26">
        <f t="shared" si="31"/>
        <v>282.88158282543685</v>
      </c>
      <c r="E352" s="1">
        <f t="shared" si="32"/>
        <v>3351.5095522591046</v>
      </c>
      <c r="F352" s="1">
        <f t="shared" si="33"/>
        <v>48872.78266166769</v>
      </c>
    </row>
    <row r="353" spans="1:6" x14ac:dyDescent="0.25">
      <c r="A353" s="58">
        <v>347</v>
      </c>
      <c r="B353" s="1">
        <f t="shared" si="30"/>
        <v>48872.78266166769</v>
      </c>
      <c r="C353" s="1">
        <f t="shared" si="29"/>
        <v>3634.3911350845415</v>
      </c>
      <c r="D353" s="26">
        <f t="shared" si="31"/>
        <v>264.72757275070001</v>
      </c>
      <c r="E353" s="1">
        <f t="shared" si="32"/>
        <v>3369.6635623338416</v>
      </c>
      <c r="F353" s="1">
        <f t="shared" si="33"/>
        <v>45503.119099333846</v>
      </c>
    </row>
    <row r="354" spans="1:6" x14ac:dyDescent="0.25">
      <c r="A354" s="58">
        <v>348</v>
      </c>
      <c r="B354" s="1">
        <f t="shared" si="30"/>
        <v>45503.119099333846</v>
      </c>
      <c r="C354" s="1">
        <f t="shared" si="29"/>
        <v>3634.3911350845415</v>
      </c>
      <c r="D354" s="26">
        <f t="shared" si="31"/>
        <v>246.475228454725</v>
      </c>
      <c r="E354" s="1">
        <f t="shared" si="32"/>
        <v>3387.9159066298166</v>
      </c>
      <c r="F354" s="1">
        <f t="shared" si="33"/>
        <v>42115.20319270403</v>
      </c>
    </row>
    <row r="355" spans="1:6" x14ac:dyDescent="0.25">
      <c r="A355" s="58">
        <v>349</v>
      </c>
      <c r="B355" s="1">
        <f t="shared" si="30"/>
        <v>42115.20319270403</v>
      </c>
      <c r="C355" s="1">
        <f t="shared" si="29"/>
        <v>3634.3911350845415</v>
      </c>
      <c r="D355" s="26">
        <f t="shared" si="31"/>
        <v>228.12401729381349</v>
      </c>
      <c r="E355" s="1">
        <f t="shared" si="32"/>
        <v>3406.2671177907278</v>
      </c>
      <c r="F355" s="1">
        <f t="shared" si="33"/>
        <v>38708.936074913305</v>
      </c>
    </row>
    <row r="356" spans="1:6" x14ac:dyDescent="0.25">
      <c r="A356" s="58">
        <v>350</v>
      </c>
      <c r="B356" s="1">
        <f t="shared" si="30"/>
        <v>38708.936074913305</v>
      </c>
      <c r="C356" s="1">
        <f t="shared" si="29"/>
        <v>3634.3911350845415</v>
      </c>
      <c r="D356" s="26">
        <f t="shared" si="31"/>
        <v>209.67340373911375</v>
      </c>
      <c r="E356" s="1">
        <f t="shared" si="32"/>
        <v>3424.7177313454276</v>
      </c>
      <c r="F356" s="1">
        <f t="shared" si="33"/>
        <v>35284.218343567874</v>
      </c>
    </row>
    <row r="357" spans="1:6" x14ac:dyDescent="0.25">
      <c r="A357" s="58">
        <v>351</v>
      </c>
      <c r="B357" s="1">
        <f t="shared" si="30"/>
        <v>35284.218343567874</v>
      </c>
      <c r="C357" s="1">
        <f t="shared" si="29"/>
        <v>3634.3911350845415</v>
      </c>
      <c r="D357" s="26">
        <f t="shared" si="31"/>
        <v>191.12284936099266</v>
      </c>
      <c r="E357" s="1">
        <f t="shared" si="32"/>
        <v>3443.2682857235486</v>
      </c>
      <c r="F357" s="1">
        <f t="shared" si="33"/>
        <v>31840.950057844326</v>
      </c>
    </row>
    <row r="358" spans="1:6" x14ac:dyDescent="0.25">
      <c r="A358" s="58">
        <v>352</v>
      </c>
      <c r="B358" s="1">
        <f t="shared" si="30"/>
        <v>31840.950057844326</v>
      </c>
      <c r="C358" s="1">
        <f t="shared" si="29"/>
        <v>3634.3911350845415</v>
      </c>
      <c r="D358" s="26">
        <f t="shared" si="31"/>
        <v>172.47181281332342</v>
      </c>
      <c r="E358" s="1">
        <f t="shared" si="32"/>
        <v>3461.9193222712179</v>
      </c>
      <c r="F358" s="1">
        <f t="shared" si="33"/>
        <v>28379.030735573109</v>
      </c>
    </row>
    <row r="359" spans="1:6" x14ac:dyDescent="0.25">
      <c r="A359" s="58">
        <v>353</v>
      </c>
      <c r="B359" s="1">
        <f t="shared" si="30"/>
        <v>28379.030735573109</v>
      </c>
      <c r="C359" s="1">
        <f t="shared" si="29"/>
        <v>3634.3911350845415</v>
      </c>
      <c r="D359" s="26">
        <f t="shared" si="31"/>
        <v>153.71974981768767</v>
      </c>
      <c r="E359" s="1">
        <f t="shared" si="32"/>
        <v>3480.6713852668536</v>
      </c>
      <c r="F359" s="1">
        <f t="shared" si="33"/>
        <v>24898.359350306255</v>
      </c>
    </row>
    <row r="360" spans="1:6" x14ac:dyDescent="0.25">
      <c r="A360" s="58">
        <v>354</v>
      </c>
      <c r="B360" s="1">
        <f t="shared" si="30"/>
        <v>24898.359350306255</v>
      </c>
      <c r="C360" s="1">
        <f t="shared" si="29"/>
        <v>3634.3911350845415</v>
      </c>
      <c r="D360" s="26">
        <f t="shared" si="31"/>
        <v>134.86611314749223</v>
      </c>
      <c r="E360" s="1">
        <f t="shared" si="32"/>
        <v>3499.5250219370491</v>
      </c>
      <c r="F360" s="1">
        <f t="shared" si="33"/>
        <v>21398.834328369205</v>
      </c>
    </row>
    <row r="361" spans="1:6" x14ac:dyDescent="0.25">
      <c r="A361" s="58">
        <v>355</v>
      </c>
      <c r="B361" s="1">
        <f t="shared" si="30"/>
        <v>21398.834328369205</v>
      </c>
      <c r="C361" s="1">
        <f t="shared" si="29"/>
        <v>3634.3911350845415</v>
      </c>
      <c r="D361" s="26">
        <f t="shared" si="31"/>
        <v>115.91035261199987</v>
      </c>
      <c r="E361" s="1">
        <f t="shared" si="32"/>
        <v>3518.4807824725417</v>
      </c>
      <c r="F361" s="1">
        <f t="shared" si="33"/>
        <v>17880.353545896662</v>
      </c>
    </row>
    <row r="362" spans="1:6" x14ac:dyDescent="0.25">
      <c r="A362" s="58">
        <v>356</v>
      </c>
      <c r="B362" s="1">
        <f t="shared" si="30"/>
        <v>17880.353545896662</v>
      </c>
      <c r="C362" s="1">
        <f t="shared" si="29"/>
        <v>3634.3911350845415</v>
      </c>
      <c r="D362" s="26">
        <f t="shared" si="31"/>
        <v>96.851915040273582</v>
      </c>
      <c r="E362" s="1">
        <f t="shared" si="32"/>
        <v>3537.5392200442679</v>
      </c>
      <c r="F362" s="1">
        <f t="shared" si="33"/>
        <v>14342.814325852394</v>
      </c>
    </row>
    <row r="363" spans="1:6" x14ac:dyDescent="0.25">
      <c r="A363" s="58">
        <v>357</v>
      </c>
      <c r="B363" s="1">
        <f t="shared" si="30"/>
        <v>14342.814325852394</v>
      </c>
      <c r="C363" s="1">
        <f t="shared" si="29"/>
        <v>3634.3911350845415</v>
      </c>
      <c r="D363" s="26">
        <f t="shared" si="31"/>
        <v>77.690244265033797</v>
      </c>
      <c r="E363" s="1">
        <f t="shared" si="32"/>
        <v>3556.7008908195075</v>
      </c>
      <c r="F363" s="1">
        <f t="shared" si="33"/>
        <v>10786.113435032887</v>
      </c>
    </row>
    <row r="364" spans="1:6" x14ac:dyDescent="0.25">
      <c r="A364" s="58">
        <v>358</v>
      </c>
      <c r="B364" s="1">
        <f t="shared" si="30"/>
        <v>10786.113435032887</v>
      </c>
      <c r="C364" s="1">
        <f t="shared" si="29"/>
        <v>3634.3911350845415</v>
      </c>
      <c r="D364" s="26">
        <f t="shared" si="31"/>
        <v>58.424781106428135</v>
      </c>
      <c r="E364" s="1">
        <f t="shared" si="32"/>
        <v>3575.9663539781131</v>
      </c>
      <c r="F364" s="1">
        <f t="shared" si="33"/>
        <v>7210.1470810547735</v>
      </c>
    </row>
    <row r="365" spans="1:6" x14ac:dyDescent="0.25">
      <c r="A365" s="58">
        <v>359</v>
      </c>
      <c r="B365" s="1">
        <f t="shared" si="30"/>
        <v>7210.1470810547735</v>
      </c>
      <c r="C365" s="1">
        <f t="shared" si="29"/>
        <v>3634.3911350845415</v>
      </c>
      <c r="D365" s="26">
        <f t="shared" si="31"/>
        <v>39.054963355713355</v>
      </c>
      <c r="E365" s="1">
        <f t="shared" si="32"/>
        <v>3595.336171728828</v>
      </c>
      <c r="F365" s="1">
        <f t="shared" si="33"/>
        <v>3614.8109093259454</v>
      </c>
    </row>
    <row r="366" spans="1:6" x14ac:dyDescent="0.25">
      <c r="A366" s="60">
        <v>360</v>
      </c>
      <c r="B366" s="27">
        <f t="shared" si="30"/>
        <v>3614.8109093259454</v>
      </c>
      <c r="C366" s="27">
        <f t="shared" si="29"/>
        <v>3634.3911350845415</v>
      </c>
      <c r="D366" s="28">
        <f t="shared" si="31"/>
        <v>19.580225758848872</v>
      </c>
      <c r="E366" s="27">
        <f t="shared" si="32"/>
        <v>3614.8109093256926</v>
      </c>
      <c r="F366" s="27">
        <f t="shared" si="33"/>
        <v>2.5283952709287405E-10</v>
      </c>
    </row>
    <row r="367" spans="1:6" x14ac:dyDescent="0.25">
      <c r="D367" s="26"/>
    </row>
    <row r="368" spans="1:6" x14ac:dyDescent="0.25">
      <c r="A368" t="s">
        <v>10</v>
      </c>
      <c r="B368" s="57">
        <f>SUM(C7:C366)</f>
        <v>1308380.8086304313</v>
      </c>
      <c r="D368" s="26"/>
    </row>
    <row r="369" spans="1:4" x14ac:dyDescent="0.25">
      <c r="A369" t="s">
        <v>13</v>
      </c>
      <c r="B369" s="29">
        <f>SUM(D7:D366)</f>
        <v>733380.80863043538</v>
      </c>
      <c r="D369" s="26"/>
    </row>
    <row r="370" spans="1:4" x14ac:dyDescent="0.25">
      <c r="A370" t="s">
        <v>104</v>
      </c>
      <c r="B370" s="1">
        <f>NPV('IDR Analysis v2'!G9/12,C7:C366)</f>
        <v>862038.98547536554</v>
      </c>
      <c r="D370" s="26"/>
    </row>
    <row r="371" spans="1:4" x14ac:dyDescent="0.25">
      <c r="A371" t="s">
        <v>15</v>
      </c>
      <c r="B371" s="12">
        <f>RATE(360,C366,-B2)*12</f>
        <v>6.49999999999996E-2</v>
      </c>
      <c r="D371" s="26"/>
    </row>
    <row r="372" spans="1:4" x14ac:dyDescent="0.25">
      <c r="D372" s="26"/>
    </row>
    <row r="373" spans="1:4" x14ac:dyDescent="0.25">
      <c r="D373" s="26"/>
    </row>
    <row r="374" spans="1:4" x14ac:dyDescent="0.25">
      <c r="D374" s="26"/>
    </row>
    <row r="375" spans="1:4" x14ac:dyDescent="0.25">
      <c r="D375" s="26"/>
    </row>
    <row r="376" spans="1:4" x14ac:dyDescent="0.25">
      <c r="D376" s="26"/>
    </row>
    <row r="377" spans="1:4" x14ac:dyDescent="0.25">
      <c r="D377" s="26"/>
    </row>
    <row r="378" spans="1:4" x14ac:dyDescent="0.25">
      <c r="D378" s="26"/>
    </row>
    <row r="379" spans="1:4" x14ac:dyDescent="0.25">
      <c r="D379" s="26"/>
    </row>
    <row r="380" spans="1:4" x14ac:dyDescent="0.25">
      <c r="D380" s="26"/>
    </row>
    <row r="381" spans="1:4" x14ac:dyDescent="0.25">
      <c r="D381" s="26"/>
    </row>
    <row r="382" spans="1:4" x14ac:dyDescent="0.25">
      <c r="D382" s="26"/>
    </row>
    <row r="383" spans="1:4" x14ac:dyDescent="0.25">
      <c r="D383" s="26"/>
    </row>
    <row r="384" spans="1:4" x14ac:dyDescent="0.25">
      <c r="D384" s="26"/>
    </row>
    <row r="385" spans="4:4" x14ac:dyDescent="0.25">
      <c r="D385" s="26"/>
    </row>
    <row r="386" spans="4:4" x14ac:dyDescent="0.25">
      <c r="D386" s="26"/>
    </row>
    <row r="387" spans="4:4" x14ac:dyDescent="0.25">
      <c r="D387" s="26"/>
    </row>
    <row r="388" spans="4:4" x14ac:dyDescent="0.25">
      <c r="D388" s="26"/>
    </row>
    <row r="389" spans="4:4" x14ac:dyDescent="0.25">
      <c r="D389" s="26"/>
    </row>
    <row r="390" spans="4:4" x14ac:dyDescent="0.25">
      <c r="D390" s="26"/>
    </row>
    <row r="391" spans="4:4" x14ac:dyDescent="0.25">
      <c r="D391" s="26"/>
    </row>
    <row r="392" spans="4:4" x14ac:dyDescent="0.25">
      <c r="D392" s="26"/>
    </row>
    <row r="393" spans="4:4" x14ac:dyDescent="0.25">
      <c r="D393" s="26"/>
    </row>
    <row r="394" spans="4:4" x14ac:dyDescent="0.25">
      <c r="D394" s="26"/>
    </row>
    <row r="395" spans="4:4" x14ac:dyDescent="0.25">
      <c r="D395" s="26"/>
    </row>
    <row r="396" spans="4:4" x14ac:dyDescent="0.25">
      <c r="D396" s="26"/>
    </row>
    <row r="397" spans="4:4" x14ac:dyDescent="0.25">
      <c r="D397" s="26"/>
    </row>
    <row r="398" spans="4:4" x14ac:dyDescent="0.25">
      <c r="D398" s="26"/>
    </row>
    <row r="399" spans="4:4" x14ac:dyDescent="0.25">
      <c r="D399" s="26"/>
    </row>
    <row r="400" spans="4:4" x14ac:dyDescent="0.25">
      <c r="D400" s="26"/>
    </row>
    <row r="401" spans="4:4" x14ac:dyDescent="0.25">
      <c r="D401" s="26"/>
    </row>
    <row r="402" spans="4:4" x14ac:dyDescent="0.25">
      <c r="D402" s="26"/>
    </row>
    <row r="403" spans="4:4" x14ac:dyDescent="0.25">
      <c r="D403" s="26"/>
    </row>
    <row r="404" spans="4:4" x14ac:dyDescent="0.25">
      <c r="D404" s="26"/>
    </row>
    <row r="405" spans="4:4" x14ac:dyDescent="0.25">
      <c r="D405" s="26"/>
    </row>
    <row r="406" spans="4:4" x14ac:dyDescent="0.25">
      <c r="D406" s="26"/>
    </row>
    <row r="407" spans="4:4" x14ac:dyDescent="0.25">
      <c r="D407" s="26"/>
    </row>
    <row r="408" spans="4:4" x14ac:dyDescent="0.25">
      <c r="D408" s="26"/>
    </row>
    <row r="409" spans="4:4" x14ac:dyDescent="0.25">
      <c r="D409" s="26"/>
    </row>
    <row r="410" spans="4:4" x14ac:dyDescent="0.25">
      <c r="D410" s="26"/>
    </row>
    <row r="411" spans="4:4" x14ac:dyDescent="0.25">
      <c r="D411" s="26"/>
    </row>
    <row r="412" spans="4:4" x14ac:dyDescent="0.25">
      <c r="D412" s="26"/>
    </row>
    <row r="413" spans="4:4" x14ac:dyDescent="0.25">
      <c r="D413" s="26"/>
    </row>
    <row r="414" spans="4:4" x14ac:dyDescent="0.25">
      <c r="D414" s="26"/>
    </row>
    <row r="415" spans="4:4" x14ac:dyDescent="0.25">
      <c r="D415" s="26"/>
    </row>
    <row r="416" spans="4:4" x14ac:dyDescent="0.25">
      <c r="D416" s="26"/>
    </row>
    <row r="417" spans="4:4" x14ac:dyDescent="0.25">
      <c r="D417" s="26"/>
    </row>
    <row r="418" spans="4:4" x14ac:dyDescent="0.25">
      <c r="D418" s="26"/>
    </row>
    <row r="419" spans="4:4" x14ac:dyDescent="0.25">
      <c r="D419" s="26"/>
    </row>
    <row r="420" spans="4:4" x14ac:dyDescent="0.25">
      <c r="D420" s="26"/>
    </row>
    <row r="421" spans="4:4" x14ac:dyDescent="0.25">
      <c r="D421" s="26"/>
    </row>
    <row r="422" spans="4:4" x14ac:dyDescent="0.25">
      <c r="D422" s="26"/>
    </row>
    <row r="423" spans="4:4" x14ac:dyDescent="0.25">
      <c r="D423" s="26"/>
    </row>
    <row r="424" spans="4:4" x14ac:dyDescent="0.25">
      <c r="D424" s="26"/>
    </row>
    <row r="425" spans="4:4" x14ac:dyDescent="0.25">
      <c r="D425" s="26"/>
    </row>
    <row r="426" spans="4:4" x14ac:dyDescent="0.25">
      <c r="D426" s="26"/>
    </row>
    <row r="427" spans="4:4" x14ac:dyDescent="0.25">
      <c r="D427" s="26"/>
    </row>
    <row r="428" spans="4:4" x14ac:dyDescent="0.25">
      <c r="D428" s="26"/>
    </row>
    <row r="429" spans="4:4" x14ac:dyDescent="0.25">
      <c r="D429" s="26"/>
    </row>
    <row r="430" spans="4:4" x14ac:dyDescent="0.25">
      <c r="D430" s="26"/>
    </row>
    <row r="431" spans="4:4" x14ac:dyDescent="0.25">
      <c r="D431" s="26"/>
    </row>
    <row r="432" spans="4:4" x14ac:dyDescent="0.25">
      <c r="D432" s="26"/>
    </row>
    <row r="433" spans="4:4" x14ac:dyDescent="0.25">
      <c r="D433" s="26"/>
    </row>
    <row r="434" spans="4:4" x14ac:dyDescent="0.25">
      <c r="D434" s="26"/>
    </row>
    <row r="435" spans="4:4" x14ac:dyDescent="0.25">
      <c r="D435" s="26"/>
    </row>
    <row r="436" spans="4:4" x14ac:dyDescent="0.25">
      <c r="D436" s="26"/>
    </row>
    <row r="437" spans="4:4" x14ac:dyDescent="0.25">
      <c r="D437" s="26"/>
    </row>
    <row r="438" spans="4:4" x14ac:dyDescent="0.25">
      <c r="D438" s="26"/>
    </row>
    <row r="439" spans="4:4" x14ac:dyDescent="0.25">
      <c r="D439" s="26"/>
    </row>
    <row r="440" spans="4:4" x14ac:dyDescent="0.25">
      <c r="D440" s="26"/>
    </row>
    <row r="441" spans="4:4" x14ac:dyDescent="0.25">
      <c r="D441" s="26"/>
    </row>
    <row r="442" spans="4:4" x14ac:dyDescent="0.25">
      <c r="D442" s="26"/>
    </row>
    <row r="443" spans="4:4" x14ac:dyDescent="0.25">
      <c r="D443" s="26"/>
    </row>
    <row r="444" spans="4:4" x14ac:dyDescent="0.25">
      <c r="D444" s="26"/>
    </row>
    <row r="445" spans="4:4" x14ac:dyDescent="0.25">
      <c r="D445" s="26"/>
    </row>
    <row r="446" spans="4:4" x14ac:dyDescent="0.25">
      <c r="D446" s="26"/>
    </row>
    <row r="447" spans="4:4" x14ac:dyDescent="0.25">
      <c r="D447" s="26"/>
    </row>
    <row r="448" spans="4:4" x14ac:dyDescent="0.25">
      <c r="D448" s="26"/>
    </row>
    <row r="449" spans="4:4" x14ac:dyDescent="0.25">
      <c r="D449" s="26"/>
    </row>
    <row r="450" spans="4:4" x14ac:dyDescent="0.25">
      <c r="D450" s="26"/>
    </row>
    <row r="451" spans="4:4" x14ac:dyDescent="0.25">
      <c r="D451" s="26"/>
    </row>
    <row r="452" spans="4:4" x14ac:dyDescent="0.25">
      <c r="D452" s="26"/>
    </row>
    <row r="453" spans="4:4" x14ac:dyDescent="0.25">
      <c r="D453" s="26"/>
    </row>
    <row r="454" spans="4:4" x14ac:dyDescent="0.25">
      <c r="D454" s="26"/>
    </row>
    <row r="455" spans="4:4" x14ac:dyDescent="0.25">
      <c r="D455" s="26"/>
    </row>
    <row r="456" spans="4:4" x14ac:dyDescent="0.25">
      <c r="D456" s="26"/>
    </row>
    <row r="457" spans="4:4" x14ac:dyDescent="0.25">
      <c r="D457" s="26"/>
    </row>
    <row r="458" spans="4:4" x14ac:dyDescent="0.25">
      <c r="D458" s="26"/>
    </row>
    <row r="459" spans="4:4" x14ac:dyDescent="0.25">
      <c r="D459" s="26"/>
    </row>
    <row r="460" spans="4:4" x14ac:dyDescent="0.25">
      <c r="D460" s="26"/>
    </row>
    <row r="461" spans="4:4" x14ac:dyDescent="0.25">
      <c r="D461" s="26"/>
    </row>
    <row r="462" spans="4:4" x14ac:dyDescent="0.25">
      <c r="D462" s="26"/>
    </row>
    <row r="463" spans="4:4" x14ac:dyDescent="0.25">
      <c r="D463" s="26"/>
    </row>
    <row r="464" spans="4:4" x14ac:dyDescent="0.25">
      <c r="D464" s="26"/>
    </row>
    <row r="465" spans="4:4" x14ac:dyDescent="0.25">
      <c r="D465" s="26"/>
    </row>
    <row r="466" spans="4:4" x14ac:dyDescent="0.25">
      <c r="D466" s="26"/>
    </row>
    <row r="467" spans="4:4" x14ac:dyDescent="0.25">
      <c r="D467" s="26"/>
    </row>
    <row r="468" spans="4:4" x14ac:dyDescent="0.25">
      <c r="D468" s="26"/>
    </row>
    <row r="469" spans="4:4" x14ac:dyDescent="0.25">
      <c r="D469" s="26"/>
    </row>
    <row r="470" spans="4:4" x14ac:dyDescent="0.25">
      <c r="D470" s="26"/>
    </row>
    <row r="471" spans="4:4" x14ac:dyDescent="0.25">
      <c r="D471" s="26"/>
    </row>
    <row r="472" spans="4:4" x14ac:dyDescent="0.25">
      <c r="D472" s="26"/>
    </row>
    <row r="473" spans="4:4" x14ac:dyDescent="0.25">
      <c r="D473" s="26"/>
    </row>
    <row r="474" spans="4:4" x14ac:dyDescent="0.25">
      <c r="D474" s="26"/>
    </row>
    <row r="475" spans="4:4" x14ac:dyDescent="0.25">
      <c r="D475" s="26"/>
    </row>
    <row r="476" spans="4:4" x14ac:dyDescent="0.25">
      <c r="D476" s="26"/>
    </row>
    <row r="477" spans="4:4" x14ac:dyDescent="0.25">
      <c r="D477" s="26"/>
    </row>
    <row r="478" spans="4:4" x14ac:dyDescent="0.25">
      <c r="D478" s="26"/>
    </row>
    <row r="479" spans="4:4" x14ac:dyDescent="0.25">
      <c r="D479" s="26"/>
    </row>
    <row r="480" spans="4:4" x14ac:dyDescent="0.25">
      <c r="D480" s="26"/>
    </row>
    <row r="481" spans="4:4" x14ac:dyDescent="0.25">
      <c r="D481" s="26"/>
    </row>
    <row r="482" spans="4:4" x14ac:dyDescent="0.25">
      <c r="D482" s="26"/>
    </row>
    <row r="483" spans="4:4" x14ac:dyDescent="0.25">
      <c r="D483" s="26"/>
    </row>
    <row r="484" spans="4:4" x14ac:dyDescent="0.25">
      <c r="D484" s="26"/>
    </row>
    <row r="485" spans="4:4" x14ac:dyDescent="0.25">
      <c r="D485" s="26"/>
    </row>
    <row r="486" spans="4:4" x14ac:dyDescent="0.25">
      <c r="D486" s="26"/>
    </row>
    <row r="487" spans="4:4" x14ac:dyDescent="0.25">
      <c r="D487" s="26"/>
    </row>
    <row r="488" spans="4:4" x14ac:dyDescent="0.25">
      <c r="D488" s="26"/>
    </row>
    <row r="489" spans="4:4" x14ac:dyDescent="0.25">
      <c r="D489" s="26"/>
    </row>
    <row r="490" spans="4:4" x14ac:dyDescent="0.25">
      <c r="D490" s="26"/>
    </row>
    <row r="491" spans="4:4" x14ac:dyDescent="0.25">
      <c r="D491" s="26"/>
    </row>
    <row r="492" spans="4:4" x14ac:dyDescent="0.25">
      <c r="D492" s="26"/>
    </row>
    <row r="493" spans="4:4" x14ac:dyDescent="0.25">
      <c r="D493" s="26"/>
    </row>
    <row r="494" spans="4:4" x14ac:dyDescent="0.25">
      <c r="D494" s="26"/>
    </row>
    <row r="495" spans="4:4" x14ac:dyDescent="0.25">
      <c r="D495" s="26"/>
    </row>
    <row r="496" spans="4:4" x14ac:dyDescent="0.25">
      <c r="D496" s="26"/>
    </row>
    <row r="497" spans="4:4" x14ac:dyDescent="0.25">
      <c r="D497" s="26"/>
    </row>
    <row r="498" spans="4:4" x14ac:dyDescent="0.25">
      <c r="D498" s="26"/>
    </row>
    <row r="499" spans="4:4" x14ac:dyDescent="0.25">
      <c r="D499" s="26"/>
    </row>
    <row r="500" spans="4:4" x14ac:dyDescent="0.25">
      <c r="D500" s="26"/>
    </row>
    <row r="501" spans="4:4" x14ac:dyDescent="0.25">
      <c r="D501" s="26"/>
    </row>
    <row r="502" spans="4:4" x14ac:dyDescent="0.25">
      <c r="D502" s="26"/>
    </row>
    <row r="503" spans="4:4" x14ac:dyDescent="0.25">
      <c r="D503" s="26"/>
    </row>
    <row r="504" spans="4:4" x14ac:dyDescent="0.25">
      <c r="D504" s="26"/>
    </row>
    <row r="505" spans="4:4" x14ac:dyDescent="0.25">
      <c r="D505" s="26"/>
    </row>
    <row r="506" spans="4:4" x14ac:dyDescent="0.25">
      <c r="D506" s="26"/>
    </row>
    <row r="507" spans="4:4" x14ac:dyDescent="0.25">
      <c r="D507" s="26"/>
    </row>
    <row r="508" spans="4:4" x14ac:dyDescent="0.25">
      <c r="D508" s="26"/>
    </row>
    <row r="509" spans="4:4" x14ac:dyDescent="0.25">
      <c r="D509" s="26"/>
    </row>
    <row r="510" spans="4:4" x14ac:dyDescent="0.25">
      <c r="D510" s="26"/>
    </row>
    <row r="511" spans="4:4" x14ac:dyDescent="0.25">
      <c r="D511" s="26"/>
    </row>
    <row r="512" spans="4:4" x14ac:dyDescent="0.25">
      <c r="D512" s="26"/>
    </row>
    <row r="513" spans="4:4" x14ac:dyDescent="0.25">
      <c r="D513" s="26"/>
    </row>
    <row r="514" spans="4:4" x14ac:dyDescent="0.25">
      <c r="D514" s="26"/>
    </row>
    <row r="515" spans="4:4" x14ac:dyDescent="0.25">
      <c r="D515" s="26"/>
    </row>
    <row r="516" spans="4:4" x14ac:dyDescent="0.25">
      <c r="D516" s="26"/>
    </row>
    <row r="517" spans="4:4" x14ac:dyDescent="0.25">
      <c r="D517" s="26"/>
    </row>
    <row r="518" spans="4:4" x14ac:dyDescent="0.25">
      <c r="D518" s="26"/>
    </row>
    <row r="519" spans="4:4" x14ac:dyDescent="0.25">
      <c r="D519" s="26"/>
    </row>
    <row r="520" spans="4:4" x14ac:dyDescent="0.25">
      <c r="D520" s="26"/>
    </row>
    <row r="521" spans="4:4" x14ac:dyDescent="0.25">
      <c r="D521" s="26"/>
    </row>
    <row r="522" spans="4:4" x14ac:dyDescent="0.25">
      <c r="D522" s="26"/>
    </row>
    <row r="523" spans="4:4" x14ac:dyDescent="0.25">
      <c r="D523" s="26"/>
    </row>
    <row r="524" spans="4:4" x14ac:dyDescent="0.25">
      <c r="D524" s="26"/>
    </row>
    <row r="525" spans="4:4" x14ac:dyDescent="0.25">
      <c r="D525" s="26"/>
    </row>
    <row r="526" spans="4:4" x14ac:dyDescent="0.25">
      <c r="D526" s="26"/>
    </row>
    <row r="527" spans="4:4" x14ac:dyDescent="0.25">
      <c r="D527" s="26"/>
    </row>
    <row r="528" spans="4:4" x14ac:dyDescent="0.25">
      <c r="D528" s="26"/>
    </row>
    <row r="529" spans="4:4" x14ac:dyDescent="0.25">
      <c r="D529" s="26"/>
    </row>
    <row r="530" spans="4:4" x14ac:dyDescent="0.25">
      <c r="D530" s="26"/>
    </row>
    <row r="531" spans="4:4" x14ac:dyDescent="0.25">
      <c r="D531" s="26"/>
    </row>
    <row r="532" spans="4:4" x14ac:dyDescent="0.25">
      <c r="D532" s="26"/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0"/>
  <sheetViews>
    <sheetView workbookViewId="0">
      <pane ySplit="8" topLeftCell="A283" activePane="bottomLeft" state="frozen"/>
      <selection pane="bottomLeft" activeCell="E312" sqref="E312"/>
    </sheetView>
  </sheetViews>
  <sheetFormatPr defaultRowHeight="15" x14ac:dyDescent="0.25"/>
  <cols>
    <col min="1" max="1" width="16.7109375" customWidth="1"/>
    <col min="2" max="2" width="17.85546875" customWidth="1"/>
    <col min="3" max="3" width="12.85546875" customWidth="1"/>
    <col min="4" max="4" width="19.28515625" bestFit="1" customWidth="1"/>
    <col min="5" max="5" width="19.28515625" customWidth="1"/>
    <col min="6" max="6" width="16.42578125" customWidth="1"/>
    <col min="7" max="7" width="12.5703125" bestFit="1" customWidth="1"/>
  </cols>
  <sheetData>
    <row r="1" spans="1:7" ht="21" x14ac:dyDescent="0.35">
      <c r="A1" s="175" t="s">
        <v>43</v>
      </c>
      <c r="B1" s="176"/>
      <c r="C1" s="176"/>
      <c r="D1" s="176"/>
      <c r="E1" s="176"/>
      <c r="F1" s="176"/>
      <c r="G1" s="177"/>
    </row>
    <row r="2" spans="1:7" x14ac:dyDescent="0.25">
      <c r="B2" s="178" t="s">
        <v>44</v>
      </c>
      <c r="C2" s="178"/>
      <c r="E2" s="174" t="s">
        <v>45</v>
      </c>
      <c r="F2" s="174"/>
    </row>
    <row r="3" spans="1:7" x14ac:dyDescent="0.25">
      <c r="B3" t="s">
        <v>1</v>
      </c>
      <c r="C3" s="1">
        <v>500000</v>
      </c>
      <c r="E3" s="13" t="s">
        <v>46</v>
      </c>
      <c r="F3" s="6">
        <v>100000</v>
      </c>
      <c r="G3" s="6"/>
    </row>
    <row r="4" spans="1:7" x14ac:dyDescent="0.25">
      <c r="B4" t="s">
        <v>2</v>
      </c>
      <c r="C4" s="12">
        <v>7.3999999999999996E-2</v>
      </c>
      <c r="E4" s="13" t="s">
        <v>47</v>
      </c>
      <c r="F4" s="6">
        <v>120000</v>
      </c>
      <c r="G4" s="6"/>
    </row>
    <row r="5" spans="1:7" x14ac:dyDescent="0.25">
      <c r="B5" t="s">
        <v>48</v>
      </c>
      <c r="C5">
        <f>25*12</f>
        <v>300</v>
      </c>
      <c r="E5" s="13" t="s">
        <v>49</v>
      </c>
      <c r="F5" s="6">
        <v>150000</v>
      </c>
      <c r="G5" s="6"/>
    </row>
    <row r="6" spans="1:7" x14ac:dyDescent="0.25">
      <c r="B6" s="14" t="s">
        <v>50</v>
      </c>
      <c r="C6" s="15">
        <v>0.15</v>
      </c>
      <c r="E6" s="16" t="s">
        <v>51</v>
      </c>
      <c r="F6" s="17">
        <v>275000</v>
      </c>
      <c r="G6" s="6"/>
    </row>
    <row r="8" spans="1:7" x14ac:dyDescent="0.25">
      <c r="A8" s="5" t="s">
        <v>4</v>
      </c>
      <c r="B8" s="5" t="s">
        <v>5</v>
      </c>
      <c r="C8" s="5" t="s">
        <v>52</v>
      </c>
      <c r="D8" s="5" t="s">
        <v>53</v>
      </c>
      <c r="E8" s="5" t="s">
        <v>54</v>
      </c>
      <c r="F8" s="5" t="s">
        <v>8</v>
      </c>
      <c r="G8" s="5" t="s">
        <v>55</v>
      </c>
    </row>
    <row r="9" spans="1:7" x14ac:dyDescent="0.25">
      <c r="A9" s="58">
        <v>1</v>
      </c>
      <c r="B9" s="1">
        <f>C3</f>
        <v>500000</v>
      </c>
      <c r="C9" s="6">
        <f>($F$3-16755)*$C$6/12</f>
        <v>1040.5625</v>
      </c>
      <c r="D9" s="6">
        <f>B9*$C$4/12-C9</f>
        <v>2042.7708333333335</v>
      </c>
      <c r="E9" s="6">
        <f>D9</f>
        <v>2042.7708333333335</v>
      </c>
      <c r="F9" s="6">
        <f t="shared" ref="F9:F72" si="0">IF(B9*$C$4/12&gt;=C9,0)+IF(B9*$C$4/12&lt;C9,B9*$C$4/12-C9)</f>
        <v>0</v>
      </c>
      <c r="G9" s="1">
        <f>B9+F9</f>
        <v>500000</v>
      </c>
    </row>
    <row r="10" spans="1:7" x14ac:dyDescent="0.25">
      <c r="A10" s="58">
        <f>A9+1</f>
        <v>2</v>
      </c>
      <c r="B10" s="1">
        <f>G9</f>
        <v>500000</v>
      </c>
      <c r="C10" s="6">
        <f>($F$3-16755)*$C$6/12</f>
        <v>1040.5625</v>
      </c>
      <c r="D10" s="6">
        <f>B10*$C$4/12-C10</f>
        <v>2042.7708333333335</v>
      </c>
      <c r="E10" s="6">
        <f>IF(D10&lt;=0,E9)+IF(D10&gt;0,E9+D10)</f>
        <v>4085.541666666667</v>
      </c>
      <c r="F10" s="6">
        <f t="shared" si="0"/>
        <v>0</v>
      </c>
      <c r="G10" s="1">
        <f t="shared" ref="G10:G73" si="1">B10+F10</f>
        <v>500000</v>
      </c>
    </row>
    <row r="11" spans="1:7" x14ac:dyDescent="0.25">
      <c r="A11" s="58">
        <f t="shared" ref="A11:A74" si="2">A10+1</f>
        <v>3</v>
      </c>
      <c r="B11" s="1">
        <f t="shared" ref="B11:B44" si="3">G10</f>
        <v>500000</v>
      </c>
      <c r="C11" s="6">
        <f>($F$3-16755)*$C$6/12</f>
        <v>1040.5625</v>
      </c>
      <c r="D11" s="6">
        <f t="shared" ref="D11:D44" si="4">B11*$C$4/12-C11</f>
        <v>2042.7708333333335</v>
      </c>
      <c r="E11" s="6">
        <f>IF(D11&lt;=0,E10)+IF(D11&gt;0,E10+D11)</f>
        <v>6128.3125</v>
      </c>
      <c r="F11" s="6">
        <f t="shared" si="0"/>
        <v>0</v>
      </c>
      <c r="G11" s="1">
        <f t="shared" si="1"/>
        <v>500000</v>
      </c>
    </row>
    <row r="12" spans="1:7" x14ac:dyDescent="0.25">
      <c r="A12" s="58">
        <f t="shared" si="2"/>
        <v>4</v>
      </c>
      <c r="B12" s="1">
        <f t="shared" si="3"/>
        <v>500000</v>
      </c>
      <c r="C12" s="6">
        <f>($F$3-17235)*$C$6/12</f>
        <v>1034.5625</v>
      </c>
      <c r="D12" s="6">
        <f t="shared" si="4"/>
        <v>2048.7708333333335</v>
      </c>
      <c r="E12" s="6">
        <f t="shared" ref="E12:E75" si="5">IF(D12&lt;=0,E11)+IF(D12&gt;0,E11+D12)</f>
        <v>8177.0833333333339</v>
      </c>
      <c r="F12" s="6">
        <f t="shared" si="0"/>
        <v>0</v>
      </c>
      <c r="G12" s="1">
        <f t="shared" si="1"/>
        <v>500000</v>
      </c>
    </row>
    <row r="13" spans="1:7" x14ac:dyDescent="0.25">
      <c r="A13" s="58">
        <f t="shared" si="2"/>
        <v>5</v>
      </c>
      <c r="B13" s="1">
        <f t="shared" si="3"/>
        <v>500000</v>
      </c>
      <c r="C13" s="6">
        <f t="shared" ref="C13:C44" si="6">($F$3-17235)*$C$6/12</f>
        <v>1034.5625</v>
      </c>
      <c r="D13" s="6">
        <f t="shared" si="4"/>
        <v>2048.7708333333335</v>
      </c>
      <c r="E13" s="6">
        <f t="shared" si="5"/>
        <v>10225.854166666668</v>
      </c>
      <c r="F13" s="6">
        <f t="shared" si="0"/>
        <v>0</v>
      </c>
      <c r="G13" s="1">
        <f t="shared" si="1"/>
        <v>500000</v>
      </c>
    </row>
    <row r="14" spans="1:7" x14ac:dyDescent="0.25">
      <c r="A14" s="58">
        <f t="shared" si="2"/>
        <v>6</v>
      </c>
      <c r="B14" s="1">
        <f t="shared" si="3"/>
        <v>500000</v>
      </c>
      <c r="C14" s="6">
        <f t="shared" si="6"/>
        <v>1034.5625</v>
      </c>
      <c r="D14" s="6">
        <f t="shared" si="4"/>
        <v>2048.7708333333335</v>
      </c>
      <c r="E14" s="6">
        <f t="shared" si="5"/>
        <v>12274.625000000002</v>
      </c>
      <c r="F14" s="6">
        <f t="shared" si="0"/>
        <v>0</v>
      </c>
      <c r="G14" s="1">
        <f t="shared" si="1"/>
        <v>500000</v>
      </c>
    </row>
    <row r="15" spans="1:7" x14ac:dyDescent="0.25">
      <c r="A15" s="58">
        <f t="shared" si="2"/>
        <v>7</v>
      </c>
      <c r="B15" s="1">
        <f t="shared" si="3"/>
        <v>500000</v>
      </c>
      <c r="C15" s="6">
        <f t="shared" si="6"/>
        <v>1034.5625</v>
      </c>
      <c r="D15" s="6">
        <f t="shared" si="4"/>
        <v>2048.7708333333335</v>
      </c>
      <c r="E15" s="6">
        <f t="shared" si="5"/>
        <v>14323.395833333336</v>
      </c>
      <c r="F15" s="6">
        <f t="shared" si="0"/>
        <v>0</v>
      </c>
      <c r="G15" s="1">
        <f t="shared" si="1"/>
        <v>500000</v>
      </c>
    </row>
    <row r="16" spans="1:7" x14ac:dyDescent="0.25">
      <c r="A16" s="58">
        <f t="shared" si="2"/>
        <v>8</v>
      </c>
      <c r="B16" s="1">
        <f t="shared" si="3"/>
        <v>500000</v>
      </c>
      <c r="C16" s="6">
        <f t="shared" si="6"/>
        <v>1034.5625</v>
      </c>
      <c r="D16" s="6">
        <f t="shared" si="4"/>
        <v>2048.7708333333335</v>
      </c>
      <c r="E16" s="6">
        <f t="shared" si="5"/>
        <v>16372.16666666667</v>
      </c>
      <c r="F16" s="6">
        <f t="shared" si="0"/>
        <v>0</v>
      </c>
      <c r="G16" s="1">
        <f t="shared" si="1"/>
        <v>500000</v>
      </c>
    </row>
    <row r="17" spans="1:7" x14ac:dyDescent="0.25">
      <c r="A17" s="58">
        <f t="shared" si="2"/>
        <v>9</v>
      </c>
      <c r="B17" s="1">
        <f t="shared" si="3"/>
        <v>500000</v>
      </c>
      <c r="C17" s="6">
        <f t="shared" si="6"/>
        <v>1034.5625</v>
      </c>
      <c r="D17" s="6">
        <f t="shared" si="4"/>
        <v>2048.7708333333335</v>
      </c>
      <c r="E17" s="6">
        <f t="shared" si="5"/>
        <v>18420.937500000004</v>
      </c>
      <c r="F17" s="6">
        <f t="shared" si="0"/>
        <v>0</v>
      </c>
      <c r="G17" s="1">
        <f t="shared" si="1"/>
        <v>500000</v>
      </c>
    </row>
    <row r="18" spans="1:7" x14ac:dyDescent="0.25">
      <c r="A18" s="58">
        <f t="shared" si="2"/>
        <v>10</v>
      </c>
      <c r="B18" s="1">
        <f t="shared" si="3"/>
        <v>500000</v>
      </c>
      <c r="C18" s="6">
        <f t="shared" si="6"/>
        <v>1034.5625</v>
      </c>
      <c r="D18" s="6">
        <f t="shared" si="4"/>
        <v>2048.7708333333335</v>
      </c>
      <c r="E18" s="6">
        <f t="shared" si="5"/>
        <v>20469.708333333336</v>
      </c>
      <c r="F18" s="6">
        <f t="shared" si="0"/>
        <v>0</v>
      </c>
      <c r="G18" s="1">
        <f t="shared" si="1"/>
        <v>500000</v>
      </c>
    </row>
    <row r="19" spans="1:7" x14ac:dyDescent="0.25">
      <c r="A19" s="58">
        <f t="shared" si="2"/>
        <v>11</v>
      </c>
      <c r="B19" s="1">
        <f t="shared" si="3"/>
        <v>500000</v>
      </c>
      <c r="C19" s="6">
        <f t="shared" si="6"/>
        <v>1034.5625</v>
      </c>
      <c r="D19" s="6">
        <f t="shared" si="4"/>
        <v>2048.7708333333335</v>
      </c>
      <c r="E19" s="6">
        <f t="shared" si="5"/>
        <v>22518.479166666668</v>
      </c>
      <c r="F19" s="6">
        <f t="shared" si="0"/>
        <v>0</v>
      </c>
      <c r="G19" s="1">
        <f t="shared" si="1"/>
        <v>500000</v>
      </c>
    </row>
    <row r="20" spans="1:7" x14ac:dyDescent="0.25">
      <c r="A20" s="58">
        <f t="shared" si="2"/>
        <v>12</v>
      </c>
      <c r="B20" s="1">
        <f t="shared" si="3"/>
        <v>500000</v>
      </c>
      <c r="C20" s="6">
        <f t="shared" si="6"/>
        <v>1034.5625</v>
      </c>
      <c r="D20" s="6">
        <f t="shared" si="4"/>
        <v>2048.7708333333335</v>
      </c>
      <c r="E20" s="6">
        <f t="shared" si="5"/>
        <v>24567.25</v>
      </c>
      <c r="F20" s="6">
        <f t="shared" si="0"/>
        <v>0</v>
      </c>
      <c r="G20" s="1">
        <f t="shared" si="1"/>
        <v>500000</v>
      </c>
    </row>
    <row r="21" spans="1:7" x14ac:dyDescent="0.25">
      <c r="A21" s="58">
        <f t="shared" si="2"/>
        <v>13</v>
      </c>
      <c r="B21" s="1">
        <f t="shared" si="3"/>
        <v>500000</v>
      </c>
      <c r="C21" s="6">
        <f t="shared" si="6"/>
        <v>1034.5625</v>
      </c>
      <c r="D21" s="6">
        <f t="shared" si="4"/>
        <v>2048.7708333333335</v>
      </c>
      <c r="E21" s="6">
        <f t="shared" si="5"/>
        <v>26616.020833333332</v>
      </c>
      <c r="F21" s="6">
        <f t="shared" si="0"/>
        <v>0</v>
      </c>
      <c r="G21" s="1">
        <f t="shared" si="1"/>
        <v>500000</v>
      </c>
    </row>
    <row r="22" spans="1:7" x14ac:dyDescent="0.25">
      <c r="A22" s="58">
        <f t="shared" si="2"/>
        <v>14</v>
      </c>
      <c r="B22" s="1">
        <f t="shared" si="3"/>
        <v>500000</v>
      </c>
      <c r="C22" s="6">
        <f t="shared" si="6"/>
        <v>1034.5625</v>
      </c>
      <c r="D22" s="6">
        <f t="shared" si="4"/>
        <v>2048.7708333333335</v>
      </c>
      <c r="E22" s="6">
        <f t="shared" si="5"/>
        <v>28664.791666666664</v>
      </c>
      <c r="F22" s="6">
        <f t="shared" si="0"/>
        <v>0</v>
      </c>
      <c r="G22" s="1">
        <f t="shared" si="1"/>
        <v>500000</v>
      </c>
    </row>
    <row r="23" spans="1:7" x14ac:dyDescent="0.25">
      <c r="A23" s="58">
        <f t="shared" si="2"/>
        <v>15</v>
      </c>
      <c r="B23" s="1">
        <f t="shared" si="3"/>
        <v>500000</v>
      </c>
      <c r="C23" s="6">
        <f t="shared" si="6"/>
        <v>1034.5625</v>
      </c>
      <c r="D23" s="6">
        <f t="shared" si="4"/>
        <v>2048.7708333333335</v>
      </c>
      <c r="E23" s="6">
        <f t="shared" si="5"/>
        <v>30713.562499999996</v>
      </c>
      <c r="F23" s="6">
        <f t="shared" si="0"/>
        <v>0</v>
      </c>
      <c r="G23" s="1">
        <f t="shared" si="1"/>
        <v>500000</v>
      </c>
    </row>
    <row r="24" spans="1:7" x14ac:dyDescent="0.25">
      <c r="A24" s="58">
        <f t="shared" si="2"/>
        <v>16</v>
      </c>
      <c r="B24" s="1">
        <f t="shared" si="3"/>
        <v>500000</v>
      </c>
      <c r="C24" s="6">
        <f t="shared" si="6"/>
        <v>1034.5625</v>
      </c>
      <c r="D24" s="6">
        <f t="shared" si="4"/>
        <v>2048.7708333333335</v>
      </c>
      <c r="E24" s="6">
        <f t="shared" si="5"/>
        <v>32762.333333333328</v>
      </c>
      <c r="F24" s="6">
        <f t="shared" si="0"/>
        <v>0</v>
      </c>
      <c r="G24" s="1">
        <f t="shared" si="1"/>
        <v>500000</v>
      </c>
    </row>
    <row r="25" spans="1:7" x14ac:dyDescent="0.25">
      <c r="A25" s="58">
        <f t="shared" si="2"/>
        <v>17</v>
      </c>
      <c r="B25" s="1">
        <f t="shared" si="3"/>
        <v>500000</v>
      </c>
      <c r="C25" s="6">
        <f t="shared" si="6"/>
        <v>1034.5625</v>
      </c>
      <c r="D25" s="6">
        <f t="shared" si="4"/>
        <v>2048.7708333333335</v>
      </c>
      <c r="E25" s="6">
        <f t="shared" si="5"/>
        <v>34811.104166666664</v>
      </c>
      <c r="F25" s="6">
        <f t="shared" si="0"/>
        <v>0</v>
      </c>
      <c r="G25" s="1">
        <f t="shared" si="1"/>
        <v>500000</v>
      </c>
    </row>
    <row r="26" spans="1:7" x14ac:dyDescent="0.25">
      <c r="A26" s="58">
        <f t="shared" si="2"/>
        <v>18</v>
      </c>
      <c r="B26" s="1">
        <f t="shared" si="3"/>
        <v>500000</v>
      </c>
      <c r="C26" s="6">
        <f t="shared" si="6"/>
        <v>1034.5625</v>
      </c>
      <c r="D26" s="6">
        <f t="shared" si="4"/>
        <v>2048.7708333333335</v>
      </c>
      <c r="E26" s="6">
        <f t="shared" si="5"/>
        <v>36859.875</v>
      </c>
      <c r="F26" s="6">
        <f t="shared" si="0"/>
        <v>0</v>
      </c>
      <c r="G26" s="1">
        <f t="shared" si="1"/>
        <v>500000</v>
      </c>
    </row>
    <row r="27" spans="1:7" x14ac:dyDescent="0.25">
      <c r="A27" s="58">
        <f t="shared" si="2"/>
        <v>19</v>
      </c>
      <c r="B27" s="1">
        <f t="shared" si="3"/>
        <v>500000</v>
      </c>
      <c r="C27" s="6">
        <f t="shared" si="6"/>
        <v>1034.5625</v>
      </c>
      <c r="D27" s="6">
        <f t="shared" si="4"/>
        <v>2048.7708333333335</v>
      </c>
      <c r="E27" s="6">
        <f t="shared" si="5"/>
        <v>38908.645833333336</v>
      </c>
      <c r="F27" s="6">
        <f t="shared" si="0"/>
        <v>0</v>
      </c>
      <c r="G27" s="1">
        <f t="shared" si="1"/>
        <v>500000</v>
      </c>
    </row>
    <row r="28" spans="1:7" x14ac:dyDescent="0.25">
      <c r="A28" s="58">
        <f t="shared" si="2"/>
        <v>20</v>
      </c>
      <c r="B28" s="1">
        <f t="shared" si="3"/>
        <v>500000</v>
      </c>
      <c r="C28" s="6">
        <f t="shared" si="6"/>
        <v>1034.5625</v>
      </c>
      <c r="D28" s="6">
        <f t="shared" si="4"/>
        <v>2048.7708333333335</v>
      </c>
      <c r="E28" s="6">
        <f t="shared" si="5"/>
        <v>40957.416666666672</v>
      </c>
      <c r="F28" s="6">
        <f t="shared" si="0"/>
        <v>0</v>
      </c>
      <c r="G28" s="1">
        <f t="shared" si="1"/>
        <v>500000</v>
      </c>
    </row>
    <row r="29" spans="1:7" x14ac:dyDescent="0.25">
      <c r="A29" s="58">
        <f t="shared" si="2"/>
        <v>21</v>
      </c>
      <c r="B29" s="1">
        <f t="shared" si="3"/>
        <v>500000</v>
      </c>
      <c r="C29" s="6">
        <f t="shared" si="6"/>
        <v>1034.5625</v>
      </c>
      <c r="D29" s="6">
        <f t="shared" si="4"/>
        <v>2048.7708333333335</v>
      </c>
      <c r="E29" s="6">
        <f t="shared" si="5"/>
        <v>43006.187500000007</v>
      </c>
      <c r="F29" s="6">
        <f t="shared" si="0"/>
        <v>0</v>
      </c>
      <c r="G29" s="1">
        <f t="shared" si="1"/>
        <v>500000</v>
      </c>
    </row>
    <row r="30" spans="1:7" x14ac:dyDescent="0.25">
      <c r="A30" s="58">
        <f t="shared" si="2"/>
        <v>22</v>
      </c>
      <c r="B30" s="1">
        <f t="shared" si="3"/>
        <v>500000</v>
      </c>
      <c r="C30" s="6">
        <f t="shared" si="6"/>
        <v>1034.5625</v>
      </c>
      <c r="D30" s="6">
        <f t="shared" si="4"/>
        <v>2048.7708333333335</v>
      </c>
      <c r="E30" s="6">
        <f t="shared" si="5"/>
        <v>45054.958333333343</v>
      </c>
      <c r="F30" s="6">
        <f t="shared" si="0"/>
        <v>0</v>
      </c>
      <c r="G30" s="1">
        <f t="shared" si="1"/>
        <v>500000</v>
      </c>
    </row>
    <row r="31" spans="1:7" x14ac:dyDescent="0.25">
      <c r="A31" s="58">
        <f t="shared" si="2"/>
        <v>23</v>
      </c>
      <c r="B31" s="1">
        <f t="shared" si="3"/>
        <v>500000</v>
      </c>
      <c r="C31" s="6">
        <f t="shared" si="6"/>
        <v>1034.5625</v>
      </c>
      <c r="D31" s="6">
        <f t="shared" si="4"/>
        <v>2048.7708333333335</v>
      </c>
      <c r="E31" s="6">
        <f t="shared" si="5"/>
        <v>47103.729166666679</v>
      </c>
      <c r="F31" s="6">
        <f t="shared" si="0"/>
        <v>0</v>
      </c>
      <c r="G31" s="1">
        <f t="shared" si="1"/>
        <v>500000</v>
      </c>
    </row>
    <row r="32" spans="1:7" x14ac:dyDescent="0.25">
      <c r="A32" s="58">
        <f t="shared" si="2"/>
        <v>24</v>
      </c>
      <c r="B32" s="1">
        <f t="shared" si="3"/>
        <v>500000</v>
      </c>
      <c r="C32" s="6">
        <f t="shared" si="6"/>
        <v>1034.5625</v>
      </c>
      <c r="D32" s="6">
        <f t="shared" si="4"/>
        <v>2048.7708333333335</v>
      </c>
      <c r="E32" s="6">
        <f t="shared" si="5"/>
        <v>49152.500000000015</v>
      </c>
      <c r="F32" s="6">
        <f t="shared" si="0"/>
        <v>0</v>
      </c>
      <c r="G32" s="1">
        <f t="shared" si="1"/>
        <v>500000</v>
      </c>
    </row>
    <row r="33" spans="1:7" x14ac:dyDescent="0.25">
      <c r="A33" s="58">
        <f t="shared" si="2"/>
        <v>25</v>
      </c>
      <c r="B33" s="1">
        <f t="shared" si="3"/>
        <v>500000</v>
      </c>
      <c r="C33" s="6">
        <f t="shared" si="6"/>
        <v>1034.5625</v>
      </c>
      <c r="D33" s="6">
        <f t="shared" si="4"/>
        <v>2048.7708333333335</v>
      </c>
      <c r="E33" s="6">
        <f t="shared" si="5"/>
        <v>51201.27083333335</v>
      </c>
      <c r="F33" s="6">
        <f t="shared" si="0"/>
        <v>0</v>
      </c>
      <c r="G33" s="1">
        <f t="shared" si="1"/>
        <v>500000</v>
      </c>
    </row>
    <row r="34" spans="1:7" x14ac:dyDescent="0.25">
      <c r="A34" s="58">
        <f t="shared" si="2"/>
        <v>26</v>
      </c>
      <c r="B34" s="1">
        <f t="shared" si="3"/>
        <v>500000</v>
      </c>
      <c r="C34" s="6">
        <f t="shared" si="6"/>
        <v>1034.5625</v>
      </c>
      <c r="D34" s="6">
        <f t="shared" si="4"/>
        <v>2048.7708333333335</v>
      </c>
      <c r="E34" s="6">
        <f t="shared" si="5"/>
        <v>53250.041666666686</v>
      </c>
      <c r="F34" s="6">
        <f t="shared" si="0"/>
        <v>0</v>
      </c>
      <c r="G34" s="1">
        <f t="shared" si="1"/>
        <v>500000</v>
      </c>
    </row>
    <row r="35" spans="1:7" x14ac:dyDescent="0.25">
      <c r="A35" s="58">
        <f t="shared" si="2"/>
        <v>27</v>
      </c>
      <c r="B35" s="1">
        <f t="shared" si="3"/>
        <v>500000</v>
      </c>
      <c r="C35" s="6">
        <f t="shared" si="6"/>
        <v>1034.5625</v>
      </c>
      <c r="D35" s="6">
        <f t="shared" si="4"/>
        <v>2048.7708333333335</v>
      </c>
      <c r="E35" s="6">
        <f t="shared" si="5"/>
        <v>55298.812500000022</v>
      </c>
      <c r="F35" s="6">
        <f t="shared" si="0"/>
        <v>0</v>
      </c>
      <c r="G35" s="1">
        <f t="shared" si="1"/>
        <v>500000</v>
      </c>
    </row>
    <row r="36" spans="1:7" x14ac:dyDescent="0.25">
      <c r="A36" s="58">
        <f t="shared" si="2"/>
        <v>28</v>
      </c>
      <c r="B36" s="1">
        <f t="shared" si="3"/>
        <v>500000</v>
      </c>
      <c r="C36" s="6">
        <f t="shared" si="6"/>
        <v>1034.5625</v>
      </c>
      <c r="D36" s="6">
        <f t="shared" si="4"/>
        <v>2048.7708333333335</v>
      </c>
      <c r="E36" s="6">
        <f t="shared" si="5"/>
        <v>57347.583333333358</v>
      </c>
      <c r="F36" s="6">
        <f t="shared" si="0"/>
        <v>0</v>
      </c>
      <c r="G36" s="1">
        <f t="shared" si="1"/>
        <v>500000</v>
      </c>
    </row>
    <row r="37" spans="1:7" x14ac:dyDescent="0.25">
      <c r="A37" s="58">
        <f t="shared" si="2"/>
        <v>29</v>
      </c>
      <c r="B37" s="1">
        <f t="shared" si="3"/>
        <v>500000</v>
      </c>
      <c r="C37" s="6">
        <f t="shared" si="6"/>
        <v>1034.5625</v>
      </c>
      <c r="D37" s="6">
        <f t="shared" si="4"/>
        <v>2048.7708333333335</v>
      </c>
      <c r="E37" s="6">
        <f t="shared" si="5"/>
        <v>59396.354166666693</v>
      </c>
      <c r="F37" s="6">
        <f t="shared" si="0"/>
        <v>0</v>
      </c>
      <c r="G37" s="1">
        <f t="shared" si="1"/>
        <v>500000</v>
      </c>
    </row>
    <row r="38" spans="1:7" x14ac:dyDescent="0.25">
      <c r="A38" s="58">
        <f t="shared" si="2"/>
        <v>30</v>
      </c>
      <c r="B38" s="1">
        <f t="shared" si="3"/>
        <v>500000</v>
      </c>
      <c r="C38" s="6">
        <f t="shared" si="6"/>
        <v>1034.5625</v>
      </c>
      <c r="D38" s="6">
        <f t="shared" si="4"/>
        <v>2048.7708333333335</v>
      </c>
      <c r="E38" s="6">
        <f t="shared" si="5"/>
        <v>61445.125000000029</v>
      </c>
      <c r="F38" s="6">
        <f t="shared" si="0"/>
        <v>0</v>
      </c>
      <c r="G38" s="1">
        <f t="shared" si="1"/>
        <v>500000</v>
      </c>
    </row>
    <row r="39" spans="1:7" x14ac:dyDescent="0.25">
      <c r="A39" s="58">
        <f t="shared" si="2"/>
        <v>31</v>
      </c>
      <c r="B39" s="1">
        <f t="shared" si="3"/>
        <v>500000</v>
      </c>
      <c r="C39" s="6">
        <f t="shared" si="6"/>
        <v>1034.5625</v>
      </c>
      <c r="D39" s="6">
        <f t="shared" si="4"/>
        <v>2048.7708333333335</v>
      </c>
      <c r="E39" s="6">
        <f t="shared" si="5"/>
        <v>63493.895833333365</v>
      </c>
      <c r="F39" s="6">
        <f t="shared" si="0"/>
        <v>0</v>
      </c>
      <c r="G39" s="1">
        <f t="shared" si="1"/>
        <v>500000</v>
      </c>
    </row>
    <row r="40" spans="1:7" x14ac:dyDescent="0.25">
      <c r="A40" s="58">
        <f t="shared" si="2"/>
        <v>32</v>
      </c>
      <c r="B40" s="1">
        <f t="shared" si="3"/>
        <v>500000</v>
      </c>
      <c r="C40" s="6">
        <f t="shared" si="6"/>
        <v>1034.5625</v>
      </c>
      <c r="D40" s="6">
        <f t="shared" si="4"/>
        <v>2048.7708333333335</v>
      </c>
      <c r="E40" s="6">
        <f t="shared" si="5"/>
        <v>65542.666666666701</v>
      </c>
      <c r="F40" s="6">
        <f t="shared" si="0"/>
        <v>0</v>
      </c>
      <c r="G40" s="1">
        <f t="shared" si="1"/>
        <v>500000</v>
      </c>
    </row>
    <row r="41" spans="1:7" x14ac:dyDescent="0.25">
      <c r="A41" s="58">
        <f t="shared" si="2"/>
        <v>33</v>
      </c>
      <c r="B41" s="1">
        <f t="shared" si="3"/>
        <v>500000</v>
      </c>
      <c r="C41" s="6">
        <f t="shared" si="6"/>
        <v>1034.5625</v>
      </c>
      <c r="D41" s="6">
        <f t="shared" si="4"/>
        <v>2048.7708333333335</v>
      </c>
      <c r="E41" s="6">
        <f t="shared" si="5"/>
        <v>67591.437500000029</v>
      </c>
      <c r="F41" s="6">
        <f t="shared" si="0"/>
        <v>0</v>
      </c>
      <c r="G41" s="1">
        <f t="shared" si="1"/>
        <v>500000</v>
      </c>
    </row>
    <row r="42" spans="1:7" x14ac:dyDescent="0.25">
      <c r="A42" s="58">
        <f t="shared" si="2"/>
        <v>34</v>
      </c>
      <c r="B42" s="1">
        <f t="shared" si="3"/>
        <v>500000</v>
      </c>
      <c r="C42" s="6">
        <f t="shared" si="6"/>
        <v>1034.5625</v>
      </c>
      <c r="D42" s="6">
        <f t="shared" si="4"/>
        <v>2048.7708333333335</v>
      </c>
      <c r="E42" s="6">
        <f t="shared" si="5"/>
        <v>69640.208333333358</v>
      </c>
      <c r="F42" s="6">
        <f t="shared" si="0"/>
        <v>0</v>
      </c>
      <c r="G42" s="1">
        <f t="shared" si="1"/>
        <v>500000</v>
      </c>
    </row>
    <row r="43" spans="1:7" x14ac:dyDescent="0.25">
      <c r="A43" s="58">
        <f t="shared" si="2"/>
        <v>35</v>
      </c>
      <c r="B43" s="1">
        <f t="shared" si="3"/>
        <v>500000</v>
      </c>
      <c r="C43" s="6">
        <f t="shared" si="6"/>
        <v>1034.5625</v>
      </c>
      <c r="D43" s="6">
        <f t="shared" si="4"/>
        <v>2048.7708333333335</v>
      </c>
      <c r="E43" s="6">
        <f t="shared" si="5"/>
        <v>71688.979166666686</v>
      </c>
      <c r="F43" s="6">
        <f t="shared" si="0"/>
        <v>0</v>
      </c>
      <c r="G43" s="1">
        <f t="shared" si="1"/>
        <v>500000</v>
      </c>
    </row>
    <row r="44" spans="1:7" x14ac:dyDescent="0.25">
      <c r="A44" s="58">
        <f t="shared" si="2"/>
        <v>36</v>
      </c>
      <c r="B44" s="1">
        <f t="shared" si="3"/>
        <v>500000</v>
      </c>
      <c r="C44" s="6">
        <f t="shared" si="6"/>
        <v>1034.5625</v>
      </c>
      <c r="D44" s="6">
        <f t="shared" si="4"/>
        <v>2048.7708333333335</v>
      </c>
      <c r="E44" s="6">
        <f t="shared" si="5"/>
        <v>73737.750000000015</v>
      </c>
      <c r="F44" s="6">
        <f t="shared" si="0"/>
        <v>0</v>
      </c>
      <c r="G44" s="1">
        <f t="shared" si="1"/>
        <v>500000</v>
      </c>
    </row>
    <row r="45" spans="1:7" x14ac:dyDescent="0.25">
      <c r="A45" s="58">
        <f t="shared" si="2"/>
        <v>37</v>
      </c>
      <c r="B45" s="1">
        <f>G44</f>
        <v>500000</v>
      </c>
      <c r="C45" s="6">
        <f>($F$4-17235)*$C$6/12</f>
        <v>1284.5625</v>
      </c>
      <c r="D45" s="6">
        <f>B45*$C$4/12-C45</f>
        <v>1798.7708333333335</v>
      </c>
      <c r="E45" s="6">
        <f t="shared" si="5"/>
        <v>75536.520833333343</v>
      </c>
      <c r="F45" s="6">
        <f t="shared" si="0"/>
        <v>0</v>
      </c>
      <c r="G45" s="1">
        <f t="shared" si="1"/>
        <v>500000</v>
      </c>
    </row>
    <row r="46" spans="1:7" x14ac:dyDescent="0.25">
      <c r="A46" s="58">
        <f t="shared" si="2"/>
        <v>38</v>
      </c>
      <c r="B46" s="1">
        <f t="shared" ref="B46:B69" si="7">G45</f>
        <v>500000</v>
      </c>
      <c r="C46" s="6">
        <f t="shared" ref="C46:C68" si="8">($F$4-17235)*$C$6/12</f>
        <v>1284.5625</v>
      </c>
      <c r="D46" s="6">
        <f t="shared" ref="D46:D69" si="9">B46*$C$4/12-C46</f>
        <v>1798.7708333333335</v>
      </c>
      <c r="E46" s="6">
        <f t="shared" si="5"/>
        <v>77335.291666666672</v>
      </c>
      <c r="F46" s="6">
        <f t="shared" si="0"/>
        <v>0</v>
      </c>
      <c r="G46" s="1">
        <f t="shared" si="1"/>
        <v>500000</v>
      </c>
    </row>
    <row r="47" spans="1:7" x14ac:dyDescent="0.25">
      <c r="A47" s="58">
        <f t="shared" si="2"/>
        <v>39</v>
      </c>
      <c r="B47" s="1">
        <f t="shared" si="7"/>
        <v>500000</v>
      </c>
      <c r="C47" s="6">
        <f t="shared" si="8"/>
        <v>1284.5625</v>
      </c>
      <c r="D47" s="6">
        <f t="shared" si="9"/>
        <v>1798.7708333333335</v>
      </c>
      <c r="E47" s="6">
        <f t="shared" si="5"/>
        <v>79134.0625</v>
      </c>
      <c r="F47" s="6">
        <f t="shared" si="0"/>
        <v>0</v>
      </c>
      <c r="G47" s="1">
        <f t="shared" si="1"/>
        <v>500000</v>
      </c>
    </row>
    <row r="48" spans="1:7" x14ac:dyDescent="0.25">
      <c r="A48" s="58">
        <f t="shared" si="2"/>
        <v>40</v>
      </c>
      <c r="B48" s="1">
        <f t="shared" si="7"/>
        <v>500000</v>
      </c>
      <c r="C48" s="6">
        <f t="shared" si="8"/>
        <v>1284.5625</v>
      </c>
      <c r="D48" s="6">
        <f t="shared" si="9"/>
        <v>1798.7708333333335</v>
      </c>
      <c r="E48" s="6">
        <f t="shared" si="5"/>
        <v>80932.833333333328</v>
      </c>
      <c r="F48" s="6">
        <f t="shared" si="0"/>
        <v>0</v>
      </c>
      <c r="G48" s="1">
        <f t="shared" si="1"/>
        <v>500000</v>
      </c>
    </row>
    <row r="49" spans="1:7" x14ac:dyDescent="0.25">
      <c r="A49" s="58">
        <f t="shared" si="2"/>
        <v>41</v>
      </c>
      <c r="B49" s="1">
        <f t="shared" si="7"/>
        <v>500000</v>
      </c>
      <c r="C49" s="6">
        <f t="shared" si="8"/>
        <v>1284.5625</v>
      </c>
      <c r="D49" s="6">
        <f t="shared" si="9"/>
        <v>1798.7708333333335</v>
      </c>
      <c r="E49" s="6">
        <f t="shared" si="5"/>
        <v>82731.604166666657</v>
      </c>
      <c r="F49" s="6">
        <f t="shared" si="0"/>
        <v>0</v>
      </c>
      <c r="G49" s="1">
        <f t="shared" si="1"/>
        <v>500000</v>
      </c>
    </row>
    <row r="50" spans="1:7" x14ac:dyDescent="0.25">
      <c r="A50" s="58">
        <f t="shared" si="2"/>
        <v>42</v>
      </c>
      <c r="B50" s="1">
        <f t="shared" si="7"/>
        <v>500000</v>
      </c>
      <c r="C50" s="6">
        <f t="shared" si="8"/>
        <v>1284.5625</v>
      </c>
      <c r="D50" s="6">
        <f t="shared" si="9"/>
        <v>1798.7708333333335</v>
      </c>
      <c r="E50" s="6">
        <f t="shared" si="5"/>
        <v>84530.374999999985</v>
      </c>
      <c r="F50" s="6">
        <f t="shared" si="0"/>
        <v>0</v>
      </c>
      <c r="G50" s="1">
        <f t="shared" si="1"/>
        <v>500000</v>
      </c>
    </row>
    <row r="51" spans="1:7" x14ac:dyDescent="0.25">
      <c r="A51" s="58">
        <f t="shared" si="2"/>
        <v>43</v>
      </c>
      <c r="B51" s="1">
        <f t="shared" si="7"/>
        <v>500000</v>
      </c>
      <c r="C51" s="6">
        <f t="shared" si="8"/>
        <v>1284.5625</v>
      </c>
      <c r="D51" s="6">
        <f t="shared" si="9"/>
        <v>1798.7708333333335</v>
      </c>
      <c r="E51" s="6">
        <f t="shared" si="5"/>
        <v>86329.145833333314</v>
      </c>
      <c r="F51" s="6">
        <f t="shared" si="0"/>
        <v>0</v>
      </c>
      <c r="G51" s="1">
        <f t="shared" si="1"/>
        <v>500000</v>
      </c>
    </row>
    <row r="52" spans="1:7" x14ac:dyDescent="0.25">
      <c r="A52" s="58">
        <f t="shared" si="2"/>
        <v>44</v>
      </c>
      <c r="B52" s="1">
        <f t="shared" si="7"/>
        <v>500000</v>
      </c>
      <c r="C52" s="6">
        <f t="shared" si="8"/>
        <v>1284.5625</v>
      </c>
      <c r="D52" s="6">
        <f t="shared" si="9"/>
        <v>1798.7708333333335</v>
      </c>
      <c r="E52" s="6">
        <f t="shared" si="5"/>
        <v>88127.916666666642</v>
      </c>
      <c r="F52" s="6">
        <f t="shared" si="0"/>
        <v>0</v>
      </c>
      <c r="G52" s="1">
        <f t="shared" si="1"/>
        <v>500000</v>
      </c>
    </row>
    <row r="53" spans="1:7" x14ac:dyDescent="0.25">
      <c r="A53" s="58">
        <f t="shared" si="2"/>
        <v>45</v>
      </c>
      <c r="B53" s="1">
        <f t="shared" si="7"/>
        <v>500000</v>
      </c>
      <c r="C53" s="6">
        <f t="shared" si="8"/>
        <v>1284.5625</v>
      </c>
      <c r="D53" s="6">
        <f t="shared" si="9"/>
        <v>1798.7708333333335</v>
      </c>
      <c r="E53" s="6">
        <f t="shared" si="5"/>
        <v>89926.687499999971</v>
      </c>
      <c r="F53" s="6">
        <f t="shared" si="0"/>
        <v>0</v>
      </c>
      <c r="G53" s="1">
        <f t="shared" si="1"/>
        <v>500000</v>
      </c>
    </row>
    <row r="54" spans="1:7" x14ac:dyDescent="0.25">
      <c r="A54" s="58">
        <f t="shared" si="2"/>
        <v>46</v>
      </c>
      <c r="B54" s="1">
        <f t="shared" si="7"/>
        <v>500000</v>
      </c>
      <c r="C54" s="6">
        <f t="shared" si="8"/>
        <v>1284.5625</v>
      </c>
      <c r="D54" s="6">
        <f t="shared" si="9"/>
        <v>1798.7708333333335</v>
      </c>
      <c r="E54" s="6">
        <f t="shared" si="5"/>
        <v>91725.458333333299</v>
      </c>
      <c r="F54" s="6">
        <f t="shared" si="0"/>
        <v>0</v>
      </c>
      <c r="G54" s="1">
        <f t="shared" si="1"/>
        <v>500000</v>
      </c>
    </row>
    <row r="55" spans="1:7" x14ac:dyDescent="0.25">
      <c r="A55" s="58">
        <f t="shared" si="2"/>
        <v>47</v>
      </c>
      <c r="B55" s="1">
        <f t="shared" si="7"/>
        <v>500000</v>
      </c>
      <c r="C55" s="6">
        <f t="shared" si="8"/>
        <v>1284.5625</v>
      </c>
      <c r="D55" s="6">
        <f t="shared" si="9"/>
        <v>1798.7708333333335</v>
      </c>
      <c r="E55" s="6">
        <f t="shared" si="5"/>
        <v>93524.229166666628</v>
      </c>
      <c r="F55" s="6">
        <f t="shared" si="0"/>
        <v>0</v>
      </c>
      <c r="G55" s="1">
        <f t="shared" si="1"/>
        <v>500000</v>
      </c>
    </row>
    <row r="56" spans="1:7" x14ac:dyDescent="0.25">
      <c r="A56" s="58">
        <f t="shared" si="2"/>
        <v>48</v>
      </c>
      <c r="B56" s="1">
        <f t="shared" si="7"/>
        <v>500000</v>
      </c>
      <c r="C56" s="6">
        <f t="shared" si="8"/>
        <v>1284.5625</v>
      </c>
      <c r="D56" s="6">
        <f t="shared" si="9"/>
        <v>1798.7708333333335</v>
      </c>
      <c r="E56" s="6">
        <f t="shared" si="5"/>
        <v>95322.999999999956</v>
      </c>
      <c r="F56" s="6">
        <f t="shared" si="0"/>
        <v>0</v>
      </c>
      <c r="G56" s="1">
        <f t="shared" si="1"/>
        <v>500000</v>
      </c>
    </row>
    <row r="57" spans="1:7" x14ac:dyDescent="0.25">
      <c r="A57" s="58">
        <f t="shared" si="2"/>
        <v>49</v>
      </c>
      <c r="B57" s="1">
        <f t="shared" si="7"/>
        <v>500000</v>
      </c>
      <c r="C57" s="6">
        <f t="shared" si="8"/>
        <v>1284.5625</v>
      </c>
      <c r="D57" s="6">
        <f t="shared" si="9"/>
        <v>1798.7708333333335</v>
      </c>
      <c r="E57" s="6">
        <f t="shared" si="5"/>
        <v>97121.770833333285</v>
      </c>
      <c r="F57" s="6">
        <f t="shared" si="0"/>
        <v>0</v>
      </c>
      <c r="G57" s="1">
        <f t="shared" si="1"/>
        <v>500000</v>
      </c>
    </row>
    <row r="58" spans="1:7" x14ac:dyDescent="0.25">
      <c r="A58" s="58">
        <f t="shared" si="2"/>
        <v>50</v>
      </c>
      <c r="B58" s="1">
        <f t="shared" si="7"/>
        <v>500000</v>
      </c>
      <c r="C58" s="6">
        <f t="shared" si="8"/>
        <v>1284.5625</v>
      </c>
      <c r="D58" s="6">
        <f t="shared" si="9"/>
        <v>1798.7708333333335</v>
      </c>
      <c r="E58" s="6">
        <f t="shared" si="5"/>
        <v>98920.541666666613</v>
      </c>
      <c r="F58" s="6">
        <f t="shared" si="0"/>
        <v>0</v>
      </c>
      <c r="G58" s="1">
        <f t="shared" si="1"/>
        <v>500000</v>
      </c>
    </row>
    <row r="59" spans="1:7" x14ac:dyDescent="0.25">
      <c r="A59" s="58">
        <f t="shared" si="2"/>
        <v>51</v>
      </c>
      <c r="B59" s="1">
        <f t="shared" si="7"/>
        <v>500000</v>
      </c>
      <c r="C59" s="6">
        <f t="shared" si="8"/>
        <v>1284.5625</v>
      </c>
      <c r="D59" s="6">
        <f t="shared" si="9"/>
        <v>1798.7708333333335</v>
      </c>
      <c r="E59" s="6">
        <f t="shared" si="5"/>
        <v>100719.31249999994</v>
      </c>
      <c r="F59" s="6">
        <f t="shared" si="0"/>
        <v>0</v>
      </c>
      <c r="G59" s="1">
        <f t="shared" si="1"/>
        <v>500000</v>
      </c>
    </row>
    <row r="60" spans="1:7" x14ac:dyDescent="0.25">
      <c r="A60" s="58">
        <f t="shared" si="2"/>
        <v>52</v>
      </c>
      <c r="B60" s="1">
        <f t="shared" si="7"/>
        <v>500000</v>
      </c>
      <c r="C60" s="6">
        <f t="shared" si="8"/>
        <v>1284.5625</v>
      </c>
      <c r="D60" s="6">
        <f t="shared" si="9"/>
        <v>1798.7708333333335</v>
      </c>
      <c r="E60" s="6">
        <f t="shared" si="5"/>
        <v>102518.08333333327</v>
      </c>
      <c r="F60" s="6">
        <f t="shared" si="0"/>
        <v>0</v>
      </c>
      <c r="G60" s="1">
        <f t="shared" si="1"/>
        <v>500000</v>
      </c>
    </row>
    <row r="61" spans="1:7" x14ac:dyDescent="0.25">
      <c r="A61" s="58">
        <f t="shared" si="2"/>
        <v>53</v>
      </c>
      <c r="B61" s="1">
        <f t="shared" si="7"/>
        <v>500000</v>
      </c>
      <c r="C61" s="6">
        <f t="shared" si="8"/>
        <v>1284.5625</v>
      </c>
      <c r="D61" s="6">
        <f t="shared" si="9"/>
        <v>1798.7708333333335</v>
      </c>
      <c r="E61" s="6">
        <f t="shared" si="5"/>
        <v>104316.8541666666</v>
      </c>
      <c r="F61" s="6">
        <f t="shared" si="0"/>
        <v>0</v>
      </c>
      <c r="G61" s="1">
        <f t="shared" si="1"/>
        <v>500000</v>
      </c>
    </row>
    <row r="62" spans="1:7" x14ac:dyDescent="0.25">
      <c r="A62" s="58">
        <f t="shared" si="2"/>
        <v>54</v>
      </c>
      <c r="B62" s="1">
        <f t="shared" si="7"/>
        <v>500000</v>
      </c>
      <c r="C62" s="6">
        <f t="shared" si="8"/>
        <v>1284.5625</v>
      </c>
      <c r="D62" s="6">
        <f t="shared" si="9"/>
        <v>1798.7708333333335</v>
      </c>
      <c r="E62" s="6">
        <f t="shared" si="5"/>
        <v>106115.62499999993</v>
      </c>
      <c r="F62" s="6">
        <f t="shared" si="0"/>
        <v>0</v>
      </c>
      <c r="G62" s="1">
        <f t="shared" si="1"/>
        <v>500000</v>
      </c>
    </row>
    <row r="63" spans="1:7" x14ac:dyDescent="0.25">
      <c r="A63" s="58">
        <f t="shared" si="2"/>
        <v>55</v>
      </c>
      <c r="B63" s="1">
        <f t="shared" si="7"/>
        <v>500000</v>
      </c>
      <c r="C63" s="6">
        <f t="shared" si="8"/>
        <v>1284.5625</v>
      </c>
      <c r="D63" s="6">
        <f t="shared" si="9"/>
        <v>1798.7708333333335</v>
      </c>
      <c r="E63" s="6">
        <f t="shared" si="5"/>
        <v>107914.39583333326</v>
      </c>
      <c r="F63" s="6">
        <f t="shared" si="0"/>
        <v>0</v>
      </c>
      <c r="G63" s="1">
        <f t="shared" si="1"/>
        <v>500000</v>
      </c>
    </row>
    <row r="64" spans="1:7" x14ac:dyDescent="0.25">
      <c r="A64" s="58">
        <f t="shared" si="2"/>
        <v>56</v>
      </c>
      <c r="B64" s="1">
        <f t="shared" si="7"/>
        <v>500000</v>
      </c>
      <c r="C64" s="6">
        <f t="shared" si="8"/>
        <v>1284.5625</v>
      </c>
      <c r="D64" s="6">
        <f t="shared" si="9"/>
        <v>1798.7708333333335</v>
      </c>
      <c r="E64" s="6">
        <f t="shared" si="5"/>
        <v>109713.16666666658</v>
      </c>
      <c r="F64" s="6">
        <f t="shared" si="0"/>
        <v>0</v>
      </c>
      <c r="G64" s="1">
        <f t="shared" si="1"/>
        <v>500000</v>
      </c>
    </row>
    <row r="65" spans="1:7" x14ac:dyDescent="0.25">
      <c r="A65" s="58">
        <f t="shared" si="2"/>
        <v>57</v>
      </c>
      <c r="B65" s="1">
        <f t="shared" si="7"/>
        <v>500000</v>
      </c>
      <c r="C65" s="6">
        <f t="shared" si="8"/>
        <v>1284.5625</v>
      </c>
      <c r="D65" s="6">
        <f t="shared" si="9"/>
        <v>1798.7708333333335</v>
      </c>
      <c r="E65" s="6">
        <f t="shared" si="5"/>
        <v>111511.93749999991</v>
      </c>
      <c r="F65" s="6">
        <f t="shared" si="0"/>
        <v>0</v>
      </c>
      <c r="G65" s="1">
        <f t="shared" si="1"/>
        <v>500000</v>
      </c>
    </row>
    <row r="66" spans="1:7" x14ac:dyDescent="0.25">
      <c r="A66" s="58">
        <f t="shared" si="2"/>
        <v>58</v>
      </c>
      <c r="B66" s="1">
        <f t="shared" si="7"/>
        <v>500000</v>
      </c>
      <c r="C66" s="6">
        <f t="shared" si="8"/>
        <v>1284.5625</v>
      </c>
      <c r="D66" s="6">
        <f t="shared" si="9"/>
        <v>1798.7708333333335</v>
      </c>
      <c r="E66" s="6">
        <f t="shared" si="5"/>
        <v>113310.70833333324</v>
      </c>
      <c r="F66" s="6">
        <f t="shared" si="0"/>
        <v>0</v>
      </c>
      <c r="G66" s="1">
        <f t="shared" si="1"/>
        <v>500000</v>
      </c>
    </row>
    <row r="67" spans="1:7" x14ac:dyDescent="0.25">
      <c r="A67" s="58">
        <f t="shared" si="2"/>
        <v>59</v>
      </c>
      <c r="B67" s="1">
        <f t="shared" si="7"/>
        <v>500000</v>
      </c>
      <c r="C67" s="6">
        <f t="shared" si="8"/>
        <v>1284.5625</v>
      </c>
      <c r="D67" s="6">
        <f t="shared" si="9"/>
        <v>1798.7708333333335</v>
      </c>
      <c r="E67" s="6">
        <f t="shared" si="5"/>
        <v>115109.47916666657</v>
      </c>
      <c r="F67" s="6">
        <f t="shared" si="0"/>
        <v>0</v>
      </c>
      <c r="G67" s="1">
        <f t="shared" si="1"/>
        <v>500000</v>
      </c>
    </row>
    <row r="68" spans="1:7" x14ac:dyDescent="0.25">
      <c r="A68" s="58">
        <f t="shared" si="2"/>
        <v>60</v>
      </c>
      <c r="B68" s="1">
        <f t="shared" si="7"/>
        <v>500000</v>
      </c>
      <c r="C68" s="6">
        <f t="shared" si="8"/>
        <v>1284.5625</v>
      </c>
      <c r="D68" s="6">
        <f t="shared" si="9"/>
        <v>1798.7708333333335</v>
      </c>
      <c r="E68" s="6">
        <f t="shared" si="5"/>
        <v>116908.2499999999</v>
      </c>
      <c r="F68" s="6">
        <f t="shared" si="0"/>
        <v>0</v>
      </c>
      <c r="G68" s="1">
        <f t="shared" si="1"/>
        <v>500000</v>
      </c>
    </row>
    <row r="69" spans="1:7" x14ac:dyDescent="0.25">
      <c r="A69" s="58">
        <f t="shared" si="2"/>
        <v>61</v>
      </c>
      <c r="B69" s="1">
        <f t="shared" si="7"/>
        <v>500000</v>
      </c>
      <c r="C69" s="6">
        <f>($F$5-17235)*$C$6/12</f>
        <v>1659.5625</v>
      </c>
      <c r="D69" s="6">
        <f t="shared" si="9"/>
        <v>1423.7708333333335</v>
      </c>
      <c r="E69" s="6">
        <f t="shared" si="5"/>
        <v>118332.02083333323</v>
      </c>
      <c r="F69" s="6">
        <f t="shared" si="0"/>
        <v>0</v>
      </c>
      <c r="G69" s="1">
        <f t="shared" si="1"/>
        <v>500000</v>
      </c>
    </row>
    <row r="70" spans="1:7" x14ac:dyDescent="0.25">
      <c r="A70" s="58">
        <f t="shared" si="2"/>
        <v>62</v>
      </c>
      <c r="B70" s="1">
        <f t="shared" ref="B70:B104" si="10">G69</f>
        <v>500000</v>
      </c>
      <c r="C70" s="6">
        <f t="shared" ref="C70:C104" si="11">($F$5-17235)*$C$6/12</f>
        <v>1659.5625</v>
      </c>
      <c r="D70" s="6">
        <f t="shared" ref="D70:D104" si="12">B70*$C$4/12-C70</f>
        <v>1423.7708333333335</v>
      </c>
      <c r="E70" s="6">
        <f t="shared" si="5"/>
        <v>119755.79166666656</v>
      </c>
      <c r="F70" s="6">
        <f t="shared" si="0"/>
        <v>0</v>
      </c>
      <c r="G70" s="1">
        <f t="shared" si="1"/>
        <v>500000</v>
      </c>
    </row>
    <row r="71" spans="1:7" x14ac:dyDescent="0.25">
      <c r="A71" s="58">
        <f t="shared" si="2"/>
        <v>63</v>
      </c>
      <c r="B71" s="1">
        <f t="shared" si="10"/>
        <v>500000</v>
      </c>
      <c r="C71" s="6">
        <f t="shared" si="11"/>
        <v>1659.5625</v>
      </c>
      <c r="D71" s="6">
        <f t="shared" si="12"/>
        <v>1423.7708333333335</v>
      </c>
      <c r="E71" s="6">
        <f t="shared" si="5"/>
        <v>121179.56249999988</v>
      </c>
      <c r="F71" s="6">
        <f t="shared" si="0"/>
        <v>0</v>
      </c>
      <c r="G71" s="1">
        <f t="shared" si="1"/>
        <v>500000</v>
      </c>
    </row>
    <row r="72" spans="1:7" x14ac:dyDescent="0.25">
      <c r="A72" s="58">
        <f t="shared" si="2"/>
        <v>64</v>
      </c>
      <c r="B72" s="1">
        <f t="shared" si="10"/>
        <v>500000</v>
      </c>
      <c r="C72" s="6">
        <f t="shared" si="11"/>
        <v>1659.5625</v>
      </c>
      <c r="D72" s="6">
        <f t="shared" si="12"/>
        <v>1423.7708333333335</v>
      </c>
      <c r="E72" s="6">
        <f t="shared" si="5"/>
        <v>122603.33333333321</v>
      </c>
      <c r="F72" s="6">
        <f t="shared" si="0"/>
        <v>0</v>
      </c>
      <c r="G72" s="1">
        <f t="shared" si="1"/>
        <v>500000</v>
      </c>
    </row>
    <row r="73" spans="1:7" x14ac:dyDescent="0.25">
      <c r="A73" s="58">
        <f t="shared" si="2"/>
        <v>65</v>
      </c>
      <c r="B73" s="1">
        <f t="shared" si="10"/>
        <v>500000</v>
      </c>
      <c r="C73" s="6">
        <f t="shared" si="11"/>
        <v>1659.5625</v>
      </c>
      <c r="D73" s="6">
        <f t="shared" si="12"/>
        <v>1423.7708333333335</v>
      </c>
      <c r="E73" s="6">
        <f t="shared" si="5"/>
        <v>124027.10416666654</v>
      </c>
      <c r="F73" s="6">
        <f t="shared" ref="F73:F104" si="13">IF(B73*$C$4/12&gt;=C73,0)+IF(B73*$C$4/12&lt;C73,B73*$C$4/12-C73)</f>
        <v>0</v>
      </c>
      <c r="G73" s="1">
        <f t="shared" si="1"/>
        <v>500000</v>
      </c>
    </row>
    <row r="74" spans="1:7" x14ac:dyDescent="0.25">
      <c r="A74" s="58">
        <f t="shared" si="2"/>
        <v>66</v>
      </c>
      <c r="B74" s="1">
        <f t="shared" si="10"/>
        <v>500000</v>
      </c>
      <c r="C74" s="6">
        <f t="shared" si="11"/>
        <v>1659.5625</v>
      </c>
      <c r="D74" s="6">
        <f t="shared" si="12"/>
        <v>1423.7708333333335</v>
      </c>
      <c r="E74" s="6">
        <f t="shared" si="5"/>
        <v>125450.87499999987</v>
      </c>
      <c r="F74" s="6">
        <f t="shared" si="13"/>
        <v>0</v>
      </c>
      <c r="G74" s="1">
        <f t="shared" ref="G74:G137" si="14">B74+F74</f>
        <v>500000</v>
      </c>
    </row>
    <row r="75" spans="1:7" x14ac:dyDescent="0.25">
      <c r="A75" s="58">
        <f t="shared" ref="A75:A138" si="15">A74+1</f>
        <v>67</v>
      </c>
      <c r="B75" s="1">
        <f t="shared" si="10"/>
        <v>500000</v>
      </c>
      <c r="C75" s="6">
        <f t="shared" si="11"/>
        <v>1659.5625</v>
      </c>
      <c r="D75" s="6">
        <f t="shared" si="12"/>
        <v>1423.7708333333335</v>
      </c>
      <c r="E75" s="6">
        <f t="shared" si="5"/>
        <v>126874.6458333332</v>
      </c>
      <c r="F75" s="6">
        <f t="shared" si="13"/>
        <v>0</v>
      </c>
      <c r="G75" s="1">
        <f t="shared" si="14"/>
        <v>500000</v>
      </c>
    </row>
    <row r="76" spans="1:7" x14ac:dyDescent="0.25">
      <c r="A76" s="58">
        <f t="shared" si="15"/>
        <v>68</v>
      </c>
      <c r="B76" s="1">
        <f t="shared" si="10"/>
        <v>500000</v>
      </c>
      <c r="C76" s="6">
        <f t="shared" si="11"/>
        <v>1659.5625</v>
      </c>
      <c r="D76" s="6">
        <f t="shared" si="12"/>
        <v>1423.7708333333335</v>
      </c>
      <c r="E76" s="6">
        <f t="shared" ref="E76:E139" si="16">IF(D76&lt;=0,E75)+IF(D76&gt;0,E75+D76)</f>
        <v>128298.41666666653</v>
      </c>
      <c r="F76" s="6">
        <f t="shared" si="13"/>
        <v>0</v>
      </c>
      <c r="G76" s="1">
        <f t="shared" si="14"/>
        <v>500000</v>
      </c>
    </row>
    <row r="77" spans="1:7" x14ac:dyDescent="0.25">
      <c r="A77" s="58">
        <f t="shared" si="15"/>
        <v>69</v>
      </c>
      <c r="B77" s="1">
        <f t="shared" si="10"/>
        <v>500000</v>
      </c>
      <c r="C77" s="6">
        <f t="shared" si="11"/>
        <v>1659.5625</v>
      </c>
      <c r="D77" s="6">
        <f t="shared" si="12"/>
        <v>1423.7708333333335</v>
      </c>
      <c r="E77" s="6">
        <f t="shared" si="16"/>
        <v>129722.18749999985</v>
      </c>
      <c r="F77" s="6">
        <f t="shared" si="13"/>
        <v>0</v>
      </c>
      <c r="G77" s="1">
        <f t="shared" si="14"/>
        <v>500000</v>
      </c>
    </row>
    <row r="78" spans="1:7" x14ac:dyDescent="0.25">
      <c r="A78" s="58">
        <f t="shared" si="15"/>
        <v>70</v>
      </c>
      <c r="B78" s="1">
        <f t="shared" si="10"/>
        <v>500000</v>
      </c>
      <c r="C78" s="6">
        <f t="shared" si="11"/>
        <v>1659.5625</v>
      </c>
      <c r="D78" s="6">
        <f t="shared" si="12"/>
        <v>1423.7708333333335</v>
      </c>
      <c r="E78" s="6">
        <f t="shared" si="16"/>
        <v>131145.9583333332</v>
      </c>
      <c r="F78" s="6">
        <f t="shared" si="13"/>
        <v>0</v>
      </c>
      <c r="G78" s="1">
        <f t="shared" si="14"/>
        <v>500000</v>
      </c>
    </row>
    <row r="79" spans="1:7" x14ac:dyDescent="0.25">
      <c r="A79" s="58">
        <f t="shared" si="15"/>
        <v>71</v>
      </c>
      <c r="B79" s="1">
        <f t="shared" si="10"/>
        <v>500000</v>
      </c>
      <c r="C79" s="6">
        <f t="shared" si="11"/>
        <v>1659.5625</v>
      </c>
      <c r="D79" s="6">
        <f t="shared" si="12"/>
        <v>1423.7708333333335</v>
      </c>
      <c r="E79" s="6">
        <f t="shared" si="16"/>
        <v>132569.72916666654</v>
      </c>
      <c r="F79" s="6">
        <f t="shared" si="13"/>
        <v>0</v>
      </c>
      <c r="G79" s="1">
        <f t="shared" si="14"/>
        <v>500000</v>
      </c>
    </row>
    <row r="80" spans="1:7" x14ac:dyDescent="0.25">
      <c r="A80" s="58">
        <f t="shared" si="15"/>
        <v>72</v>
      </c>
      <c r="B80" s="1">
        <f t="shared" si="10"/>
        <v>500000</v>
      </c>
      <c r="C80" s="6">
        <f t="shared" si="11"/>
        <v>1659.5625</v>
      </c>
      <c r="D80" s="6">
        <f t="shared" si="12"/>
        <v>1423.7708333333335</v>
      </c>
      <c r="E80" s="6">
        <f t="shared" si="16"/>
        <v>133993.49999999988</v>
      </c>
      <c r="F80" s="6">
        <f t="shared" si="13"/>
        <v>0</v>
      </c>
      <c r="G80" s="1">
        <f t="shared" si="14"/>
        <v>500000</v>
      </c>
    </row>
    <row r="81" spans="1:7" x14ac:dyDescent="0.25">
      <c r="A81" s="58">
        <f t="shared" si="15"/>
        <v>73</v>
      </c>
      <c r="B81" s="1">
        <f t="shared" si="10"/>
        <v>500000</v>
      </c>
      <c r="C81" s="6">
        <f t="shared" si="11"/>
        <v>1659.5625</v>
      </c>
      <c r="D81" s="6">
        <f t="shared" si="12"/>
        <v>1423.7708333333335</v>
      </c>
      <c r="E81" s="6">
        <f t="shared" si="16"/>
        <v>135417.27083333323</v>
      </c>
      <c r="F81" s="6">
        <f t="shared" si="13"/>
        <v>0</v>
      </c>
      <c r="G81" s="1">
        <f t="shared" si="14"/>
        <v>500000</v>
      </c>
    </row>
    <row r="82" spans="1:7" x14ac:dyDescent="0.25">
      <c r="A82" s="58">
        <f t="shared" si="15"/>
        <v>74</v>
      </c>
      <c r="B82" s="1">
        <f t="shared" si="10"/>
        <v>500000</v>
      </c>
      <c r="C82" s="6">
        <f t="shared" si="11"/>
        <v>1659.5625</v>
      </c>
      <c r="D82" s="6">
        <f t="shared" si="12"/>
        <v>1423.7708333333335</v>
      </c>
      <c r="E82" s="6">
        <f t="shared" si="16"/>
        <v>136841.04166666657</v>
      </c>
      <c r="F82" s="6">
        <f t="shared" si="13"/>
        <v>0</v>
      </c>
      <c r="G82" s="1">
        <f t="shared" si="14"/>
        <v>500000</v>
      </c>
    </row>
    <row r="83" spans="1:7" x14ac:dyDescent="0.25">
      <c r="A83" s="58">
        <f t="shared" si="15"/>
        <v>75</v>
      </c>
      <c r="B83" s="1">
        <f t="shared" si="10"/>
        <v>500000</v>
      </c>
      <c r="C83" s="6">
        <f t="shared" si="11"/>
        <v>1659.5625</v>
      </c>
      <c r="D83" s="6">
        <f t="shared" si="12"/>
        <v>1423.7708333333335</v>
      </c>
      <c r="E83" s="6">
        <f t="shared" si="16"/>
        <v>138264.81249999991</v>
      </c>
      <c r="F83" s="6">
        <f t="shared" si="13"/>
        <v>0</v>
      </c>
      <c r="G83" s="1">
        <f t="shared" si="14"/>
        <v>500000</v>
      </c>
    </row>
    <row r="84" spans="1:7" x14ac:dyDescent="0.25">
      <c r="A84" s="58">
        <f t="shared" si="15"/>
        <v>76</v>
      </c>
      <c r="B84" s="1">
        <f t="shared" si="10"/>
        <v>500000</v>
      </c>
      <c r="C84" s="6">
        <f t="shared" si="11"/>
        <v>1659.5625</v>
      </c>
      <c r="D84" s="6">
        <f t="shared" si="12"/>
        <v>1423.7708333333335</v>
      </c>
      <c r="E84" s="6">
        <f t="shared" si="16"/>
        <v>139688.58333333326</v>
      </c>
      <c r="F84" s="6">
        <f t="shared" si="13"/>
        <v>0</v>
      </c>
      <c r="G84" s="1">
        <f t="shared" si="14"/>
        <v>500000</v>
      </c>
    </row>
    <row r="85" spans="1:7" x14ac:dyDescent="0.25">
      <c r="A85" s="58">
        <f t="shared" si="15"/>
        <v>77</v>
      </c>
      <c r="B85" s="1">
        <f t="shared" si="10"/>
        <v>500000</v>
      </c>
      <c r="C85" s="6">
        <f t="shared" si="11"/>
        <v>1659.5625</v>
      </c>
      <c r="D85" s="6">
        <f t="shared" si="12"/>
        <v>1423.7708333333335</v>
      </c>
      <c r="E85" s="6">
        <f t="shared" si="16"/>
        <v>141112.3541666666</v>
      </c>
      <c r="F85" s="6">
        <f t="shared" si="13"/>
        <v>0</v>
      </c>
      <c r="G85" s="1">
        <f t="shared" si="14"/>
        <v>500000</v>
      </c>
    </row>
    <row r="86" spans="1:7" x14ac:dyDescent="0.25">
      <c r="A86" s="58">
        <f t="shared" si="15"/>
        <v>78</v>
      </c>
      <c r="B86" s="1">
        <f t="shared" si="10"/>
        <v>500000</v>
      </c>
      <c r="C86" s="6">
        <f t="shared" si="11"/>
        <v>1659.5625</v>
      </c>
      <c r="D86" s="6">
        <f t="shared" si="12"/>
        <v>1423.7708333333335</v>
      </c>
      <c r="E86" s="6">
        <f t="shared" si="16"/>
        <v>142536.12499999994</v>
      </c>
      <c r="F86" s="6">
        <f t="shared" si="13"/>
        <v>0</v>
      </c>
      <c r="G86" s="1">
        <f t="shared" si="14"/>
        <v>500000</v>
      </c>
    </row>
    <row r="87" spans="1:7" x14ac:dyDescent="0.25">
      <c r="A87" s="58">
        <f t="shared" si="15"/>
        <v>79</v>
      </c>
      <c r="B87" s="1">
        <f t="shared" si="10"/>
        <v>500000</v>
      </c>
      <c r="C87" s="6">
        <f t="shared" si="11"/>
        <v>1659.5625</v>
      </c>
      <c r="D87" s="6">
        <f t="shared" si="12"/>
        <v>1423.7708333333335</v>
      </c>
      <c r="E87" s="6">
        <f t="shared" si="16"/>
        <v>143959.89583333328</v>
      </c>
      <c r="F87" s="6">
        <f t="shared" si="13"/>
        <v>0</v>
      </c>
      <c r="G87" s="1">
        <f t="shared" si="14"/>
        <v>500000</v>
      </c>
    </row>
    <row r="88" spans="1:7" x14ac:dyDescent="0.25">
      <c r="A88" s="58">
        <f t="shared" si="15"/>
        <v>80</v>
      </c>
      <c r="B88" s="1">
        <f t="shared" si="10"/>
        <v>500000</v>
      </c>
      <c r="C88" s="6">
        <f t="shared" si="11"/>
        <v>1659.5625</v>
      </c>
      <c r="D88" s="6">
        <f t="shared" si="12"/>
        <v>1423.7708333333335</v>
      </c>
      <c r="E88" s="6">
        <f t="shared" si="16"/>
        <v>145383.66666666663</v>
      </c>
      <c r="F88" s="6">
        <f t="shared" si="13"/>
        <v>0</v>
      </c>
      <c r="G88" s="1">
        <f t="shared" si="14"/>
        <v>500000</v>
      </c>
    </row>
    <row r="89" spans="1:7" x14ac:dyDescent="0.25">
      <c r="A89" s="58">
        <f t="shared" si="15"/>
        <v>81</v>
      </c>
      <c r="B89" s="1">
        <f t="shared" si="10"/>
        <v>500000</v>
      </c>
      <c r="C89" s="6">
        <f t="shared" si="11"/>
        <v>1659.5625</v>
      </c>
      <c r="D89" s="6">
        <f t="shared" si="12"/>
        <v>1423.7708333333335</v>
      </c>
      <c r="E89" s="6">
        <f t="shared" si="16"/>
        <v>146807.43749999997</v>
      </c>
      <c r="F89" s="6">
        <f t="shared" si="13"/>
        <v>0</v>
      </c>
      <c r="G89" s="1">
        <f t="shared" si="14"/>
        <v>500000</v>
      </c>
    </row>
    <row r="90" spans="1:7" x14ac:dyDescent="0.25">
      <c r="A90" s="58">
        <f t="shared" si="15"/>
        <v>82</v>
      </c>
      <c r="B90" s="1">
        <f t="shared" si="10"/>
        <v>500000</v>
      </c>
      <c r="C90" s="6">
        <f t="shared" si="11"/>
        <v>1659.5625</v>
      </c>
      <c r="D90" s="6">
        <f t="shared" si="12"/>
        <v>1423.7708333333335</v>
      </c>
      <c r="E90" s="6">
        <f t="shared" si="16"/>
        <v>148231.20833333331</v>
      </c>
      <c r="F90" s="6">
        <f t="shared" si="13"/>
        <v>0</v>
      </c>
      <c r="G90" s="1">
        <f t="shared" si="14"/>
        <v>500000</v>
      </c>
    </row>
    <row r="91" spans="1:7" x14ac:dyDescent="0.25">
      <c r="A91" s="58">
        <f t="shared" si="15"/>
        <v>83</v>
      </c>
      <c r="B91" s="1">
        <f t="shared" si="10"/>
        <v>500000</v>
      </c>
      <c r="C91" s="6">
        <f t="shared" si="11"/>
        <v>1659.5625</v>
      </c>
      <c r="D91" s="6">
        <f t="shared" si="12"/>
        <v>1423.7708333333335</v>
      </c>
      <c r="E91" s="6">
        <f t="shared" si="16"/>
        <v>149654.97916666666</v>
      </c>
      <c r="F91" s="6">
        <f t="shared" si="13"/>
        <v>0</v>
      </c>
      <c r="G91" s="1">
        <f t="shared" si="14"/>
        <v>500000</v>
      </c>
    </row>
    <row r="92" spans="1:7" x14ac:dyDescent="0.25">
      <c r="A92" s="58">
        <f t="shared" si="15"/>
        <v>84</v>
      </c>
      <c r="B92" s="1">
        <f t="shared" si="10"/>
        <v>500000</v>
      </c>
      <c r="C92" s="6">
        <f t="shared" si="11"/>
        <v>1659.5625</v>
      </c>
      <c r="D92" s="6">
        <f t="shared" si="12"/>
        <v>1423.7708333333335</v>
      </c>
      <c r="E92" s="6">
        <f t="shared" si="16"/>
        <v>151078.75</v>
      </c>
      <c r="F92" s="6">
        <f t="shared" si="13"/>
        <v>0</v>
      </c>
      <c r="G92" s="1">
        <f t="shared" si="14"/>
        <v>500000</v>
      </c>
    </row>
    <row r="93" spans="1:7" x14ac:dyDescent="0.25">
      <c r="A93" s="58">
        <f t="shared" si="15"/>
        <v>85</v>
      </c>
      <c r="B93" s="1">
        <f t="shared" si="10"/>
        <v>500000</v>
      </c>
      <c r="C93" s="6">
        <f t="shared" si="11"/>
        <v>1659.5625</v>
      </c>
      <c r="D93" s="6">
        <f t="shared" si="12"/>
        <v>1423.7708333333335</v>
      </c>
      <c r="E93" s="6">
        <f t="shared" si="16"/>
        <v>152502.52083333334</v>
      </c>
      <c r="F93" s="6">
        <f t="shared" si="13"/>
        <v>0</v>
      </c>
      <c r="G93" s="1">
        <f t="shared" si="14"/>
        <v>500000</v>
      </c>
    </row>
    <row r="94" spans="1:7" x14ac:dyDescent="0.25">
      <c r="A94" s="58">
        <f t="shared" si="15"/>
        <v>86</v>
      </c>
      <c r="B94" s="1">
        <f t="shared" si="10"/>
        <v>500000</v>
      </c>
      <c r="C94" s="6">
        <f t="shared" si="11"/>
        <v>1659.5625</v>
      </c>
      <c r="D94" s="6">
        <f t="shared" si="12"/>
        <v>1423.7708333333335</v>
      </c>
      <c r="E94" s="6">
        <f t="shared" si="16"/>
        <v>153926.29166666669</v>
      </c>
      <c r="F94" s="6">
        <f t="shared" si="13"/>
        <v>0</v>
      </c>
      <c r="G94" s="1">
        <f t="shared" si="14"/>
        <v>500000</v>
      </c>
    </row>
    <row r="95" spans="1:7" x14ac:dyDescent="0.25">
      <c r="A95" s="58">
        <f t="shared" si="15"/>
        <v>87</v>
      </c>
      <c r="B95" s="1">
        <f t="shared" si="10"/>
        <v>500000</v>
      </c>
      <c r="C95" s="6">
        <f t="shared" si="11"/>
        <v>1659.5625</v>
      </c>
      <c r="D95" s="6">
        <f t="shared" si="12"/>
        <v>1423.7708333333335</v>
      </c>
      <c r="E95" s="6">
        <f t="shared" si="16"/>
        <v>155350.06250000003</v>
      </c>
      <c r="F95" s="6">
        <f t="shared" si="13"/>
        <v>0</v>
      </c>
      <c r="G95" s="1">
        <f t="shared" si="14"/>
        <v>500000</v>
      </c>
    </row>
    <row r="96" spans="1:7" x14ac:dyDescent="0.25">
      <c r="A96" s="58">
        <f t="shared" si="15"/>
        <v>88</v>
      </c>
      <c r="B96" s="1">
        <f t="shared" si="10"/>
        <v>500000</v>
      </c>
      <c r="C96" s="6">
        <f t="shared" si="11"/>
        <v>1659.5625</v>
      </c>
      <c r="D96" s="6">
        <f t="shared" si="12"/>
        <v>1423.7708333333335</v>
      </c>
      <c r="E96" s="6">
        <f t="shared" si="16"/>
        <v>156773.83333333337</v>
      </c>
      <c r="F96" s="6">
        <f t="shared" si="13"/>
        <v>0</v>
      </c>
      <c r="G96" s="1">
        <f t="shared" si="14"/>
        <v>500000</v>
      </c>
    </row>
    <row r="97" spans="1:7" x14ac:dyDescent="0.25">
      <c r="A97" s="58">
        <f t="shared" si="15"/>
        <v>89</v>
      </c>
      <c r="B97" s="1">
        <f t="shared" si="10"/>
        <v>500000</v>
      </c>
      <c r="C97" s="6">
        <f t="shared" si="11"/>
        <v>1659.5625</v>
      </c>
      <c r="D97" s="6">
        <f t="shared" si="12"/>
        <v>1423.7708333333335</v>
      </c>
      <c r="E97" s="6">
        <f t="shared" si="16"/>
        <v>158197.60416666672</v>
      </c>
      <c r="F97" s="6">
        <f t="shared" si="13"/>
        <v>0</v>
      </c>
      <c r="G97" s="1">
        <f t="shared" si="14"/>
        <v>500000</v>
      </c>
    </row>
    <row r="98" spans="1:7" x14ac:dyDescent="0.25">
      <c r="A98" s="58">
        <f t="shared" si="15"/>
        <v>90</v>
      </c>
      <c r="B98" s="1">
        <f t="shared" si="10"/>
        <v>500000</v>
      </c>
      <c r="C98" s="6">
        <f t="shared" si="11"/>
        <v>1659.5625</v>
      </c>
      <c r="D98" s="6">
        <f t="shared" si="12"/>
        <v>1423.7708333333335</v>
      </c>
      <c r="E98" s="6">
        <f t="shared" si="16"/>
        <v>159621.37500000006</v>
      </c>
      <c r="F98" s="6">
        <f t="shared" si="13"/>
        <v>0</v>
      </c>
      <c r="G98" s="1">
        <f t="shared" si="14"/>
        <v>500000</v>
      </c>
    </row>
    <row r="99" spans="1:7" x14ac:dyDescent="0.25">
      <c r="A99" s="58">
        <f t="shared" si="15"/>
        <v>91</v>
      </c>
      <c r="B99" s="1">
        <f t="shared" si="10"/>
        <v>500000</v>
      </c>
      <c r="C99" s="6">
        <f t="shared" si="11"/>
        <v>1659.5625</v>
      </c>
      <c r="D99" s="6">
        <f t="shared" si="12"/>
        <v>1423.7708333333335</v>
      </c>
      <c r="E99" s="6">
        <f t="shared" si="16"/>
        <v>161045.1458333334</v>
      </c>
      <c r="F99" s="6">
        <f t="shared" si="13"/>
        <v>0</v>
      </c>
      <c r="G99" s="1">
        <f t="shared" si="14"/>
        <v>500000</v>
      </c>
    </row>
    <row r="100" spans="1:7" x14ac:dyDescent="0.25">
      <c r="A100" s="58">
        <f t="shared" si="15"/>
        <v>92</v>
      </c>
      <c r="B100" s="1">
        <f t="shared" si="10"/>
        <v>500000</v>
      </c>
      <c r="C100" s="6">
        <f t="shared" si="11"/>
        <v>1659.5625</v>
      </c>
      <c r="D100" s="6">
        <f t="shared" si="12"/>
        <v>1423.7708333333335</v>
      </c>
      <c r="E100" s="6">
        <f t="shared" si="16"/>
        <v>162468.91666666674</v>
      </c>
      <c r="F100" s="6">
        <f t="shared" si="13"/>
        <v>0</v>
      </c>
      <c r="G100" s="1">
        <f t="shared" si="14"/>
        <v>500000</v>
      </c>
    </row>
    <row r="101" spans="1:7" x14ac:dyDescent="0.25">
      <c r="A101" s="58">
        <f t="shared" si="15"/>
        <v>93</v>
      </c>
      <c r="B101" s="1">
        <f t="shared" si="10"/>
        <v>500000</v>
      </c>
      <c r="C101" s="6">
        <f t="shared" si="11"/>
        <v>1659.5625</v>
      </c>
      <c r="D101" s="6">
        <f t="shared" si="12"/>
        <v>1423.7708333333335</v>
      </c>
      <c r="E101" s="6">
        <f t="shared" si="16"/>
        <v>163892.68750000009</v>
      </c>
      <c r="F101" s="6">
        <f t="shared" si="13"/>
        <v>0</v>
      </c>
      <c r="G101" s="1">
        <f t="shared" si="14"/>
        <v>500000</v>
      </c>
    </row>
    <row r="102" spans="1:7" x14ac:dyDescent="0.25">
      <c r="A102" s="58">
        <f t="shared" si="15"/>
        <v>94</v>
      </c>
      <c r="B102" s="1">
        <f t="shared" si="10"/>
        <v>500000</v>
      </c>
      <c r="C102" s="6">
        <f t="shared" si="11"/>
        <v>1659.5625</v>
      </c>
      <c r="D102" s="6">
        <f t="shared" si="12"/>
        <v>1423.7708333333335</v>
      </c>
      <c r="E102" s="6">
        <f t="shared" si="16"/>
        <v>165316.45833333343</v>
      </c>
      <c r="F102" s="6">
        <f t="shared" si="13"/>
        <v>0</v>
      </c>
      <c r="G102" s="1">
        <f t="shared" si="14"/>
        <v>500000</v>
      </c>
    </row>
    <row r="103" spans="1:7" x14ac:dyDescent="0.25">
      <c r="A103" s="58">
        <f t="shared" si="15"/>
        <v>95</v>
      </c>
      <c r="B103" s="1">
        <f t="shared" si="10"/>
        <v>500000</v>
      </c>
      <c r="C103" s="6">
        <f t="shared" si="11"/>
        <v>1659.5625</v>
      </c>
      <c r="D103" s="6">
        <f t="shared" si="12"/>
        <v>1423.7708333333335</v>
      </c>
      <c r="E103" s="6">
        <f t="shared" si="16"/>
        <v>166740.22916666677</v>
      </c>
      <c r="F103" s="6">
        <f t="shared" si="13"/>
        <v>0</v>
      </c>
      <c r="G103" s="1">
        <f t="shared" si="14"/>
        <v>500000</v>
      </c>
    </row>
    <row r="104" spans="1:7" x14ac:dyDescent="0.25">
      <c r="A104" s="58">
        <f t="shared" si="15"/>
        <v>96</v>
      </c>
      <c r="B104" s="1">
        <f t="shared" si="10"/>
        <v>500000</v>
      </c>
      <c r="C104" s="6">
        <f t="shared" si="11"/>
        <v>1659.5625</v>
      </c>
      <c r="D104" s="6">
        <f t="shared" si="12"/>
        <v>1423.7708333333335</v>
      </c>
      <c r="E104" s="6">
        <f t="shared" si="16"/>
        <v>168164.00000000012</v>
      </c>
      <c r="F104" s="6">
        <f t="shared" si="13"/>
        <v>0</v>
      </c>
      <c r="G104" s="1">
        <f t="shared" si="14"/>
        <v>500000</v>
      </c>
    </row>
    <row r="105" spans="1:7" x14ac:dyDescent="0.25">
      <c r="A105" s="58">
        <f t="shared" si="15"/>
        <v>97</v>
      </c>
      <c r="B105" s="1">
        <f>G104</f>
        <v>500000</v>
      </c>
      <c r="C105" s="6">
        <f>($F$6-17235)*$C$6/12</f>
        <v>3222.0625</v>
      </c>
      <c r="D105" s="6">
        <f>B105*$C$4/12-C105</f>
        <v>-138.72916666666652</v>
      </c>
      <c r="E105" s="6">
        <f t="shared" si="16"/>
        <v>168164.00000000012</v>
      </c>
      <c r="F105" s="6">
        <f>IF(B105*$C$4/12&gt;=C105,0)+IF(B105*$C$4/12&lt;C105,B105*$C$4/12-C105)</f>
        <v>-138.72916666666652</v>
      </c>
      <c r="G105" s="1">
        <f t="shared" si="14"/>
        <v>499861.27083333331</v>
      </c>
    </row>
    <row r="106" spans="1:7" x14ac:dyDescent="0.25">
      <c r="A106" s="58">
        <f t="shared" si="15"/>
        <v>98</v>
      </c>
      <c r="B106" s="1">
        <f t="shared" ref="B106:B169" si="17">G105</f>
        <v>499861.27083333331</v>
      </c>
      <c r="C106" s="6">
        <f t="shared" ref="C106:C169" si="18">($F$6-17235)*$C$6/12</f>
        <v>3222.0625</v>
      </c>
      <c r="D106" s="6">
        <f t="shared" ref="D106:D169" si="19">B106*$C$4/12-C106</f>
        <v>-139.5846631944446</v>
      </c>
      <c r="E106" s="6">
        <f t="shared" si="16"/>
        <v>168164.00000000012</v>
      </c>
      <c r="F106" s="6">
        <f t="shared" ref="F106:F169" si="20">IF(B106*$C$4/12&gt;=C106,0)+IF(B106*$C$4/12&lt;C106,B106*$C$4/12-C106)</f>
        <v>-139.5846631944446</v>
      </c>
      <c r="G106" s="1">
        <f t="shared" si="14"/>
        <v>499721.68617013888</v>
      </c>
    </row>
    <row r="107" spans="1:7" x14ac:dyDescent="0.25">
      <c r="A107" s="58">
        <f t="shared" si="15"/>
        <v>99</v>
      </c>
      <c r="B107" s="1">
        <f t="shared" si="17"/>
        <v>499721.68617013888</v>
      </c>
      <c r="C107" s="6">
        <f t="shared" si="18"/>
        <v>3222.0625</v>
      </c>
      <c r="D107" s="6">
        <f t="shared" si="19"/>
        <v>-140.44543528414397</v>
      </c>
      <c r="E107" s="6">
        <f t="shared" si="16"/>
        <v>168164.00000000012</v>
      </c>
      <c r="F107" s="6">
        <f t="shared" si="20"/>
        <v>-140.44543528414397</v>
      </c>
      <c r="G107" s="1">
        <f t="shared" si="14"/>
        <v>499581.24073485471</v>
      </c>
    </row>
    <row r="108" spans="1:7" x14ac:dyDescent="0.25">
      <c r="A108" s="58">
        <f t="shared" si="15"/>
        <v>100</v>
      </c>
      <c r="B108" s="1">
        <f t="shared" si="17"/>
        <v>499581.24073485471</v>
      </c>
      <c r="C108" s="6">
        <f t="shared" si="18"/>
        <v>3222.0625</v>
      </c>
      <c r="D108" s="6">
        <f t="shared" si="19"/>
        <v>-141.31151546839601</v>
      </c>
      <c r="E108" s="6">
        <f t="shared" si="16"/>
        <v>168164.00000000012</v>
      </c>
      <c r="F108" s="6">
        <f t="shared" si="20"/>
        <v>-141.31151546839601</v>
      </c>
      <c r="G108" s="1">
        <f t="shared" si="14"/>
        <v>499439.92921938631</v>
      </c>
    </row>
    <row r="109" spans="1:7" x14ac:dyDescent="0.25">
      <c r="A109" s="58">
        <f t="shared" si="15"/>
        <v>101</v>
      </c>
      <c r="B109" s="1">
        <f t="shared" si="17"/>
        <v>499439.92921938631</v>
      </c>
      <c r="C109" s="6">
        <f t="shared" si="18"/>
        <v>3222.0625</v>
      </c>
      <c r="D109" s="6">
        <f t="shared" si="19"/>
        <v>-142.18293648045119</v>
      </c>
      <c r="E109" s="6">
        <f t="shared" si="16"/>
        <v>168164.00000000012</v>
      </c>
      <c r="F109" s="6">
        <f t="shared" si="20"/>
        <v>-142.18293648045119</v>
      </c>
      <c r="G109" s="1">
        <f t="shared" si="14"/>
        <v>499297.74628290586</v>
      </c>
    </row>
    <row r="110" spans="1:7" x14ac:dyDescent="0.25">
      <c r="A110" s="58">
        <f t="shared" si="15"/>
        <v>102</v>
      </c>
      <c r="B110" s="1">
        <f t="shared" si="17"/>
        <v>499297.74628290586</v>
      </c>
      <c r="C110" s="6">
        <f t="shared" si="18"/>
        <v>3222.0625</v>
      </c>
      <c r="D110" s="6">
        <f t="shared" si="19"/>
        <v>-143.05973125541414</v>
      </c>
      <c r="E110" s="6">
        <f t="shared" si="16"/>
        <v>168164.00000000012</v>
      </c>
      <c r="F110" s="6">
        <f t="shared" si="20"/>
        <v>-143.05973125541414</v>
      </c>
      <c r="G110" s="1">
        <f t="shared" si="14"/>
        <v>499154.68655165046</v>
      </c>
    </row>
    <row r="111" spans="1:7" x14ac:dyDescent="0.25">
      <c r="A111" s="58">
        <f t="shared" si="15"/>
        <v>103</v>
      </c>
      <c r="B111" s="1">
        <f t="shared" si="17"/>
        <v>499154.68655165046</v>
      </c>
      <c r="C111" s="6">
        <f t="shared" si="18"/>
        <v>3222.0625</v>
      </c>
      <c r="D111" s="6">
        <f t="shared" si="19"/>
        <v>-143.94193293148919</v>
      </c>
      <c r="E111" s="6">
        <f t="shared" si="16"/>
        <v>168164.00000000012</v>
      </c>
      <c r="F111" s="6">
        <f t="shared" si="20"/>
        <v>-143.94193293148919</v>
      </c>
      <c r="G111" s="1">
        <f t="shared" si="14"/>
        <v>499010.74461871898</v>
      </c>
    </row>
    <row r="112" spans="1:7" x14ac:dyDescent="0.25">
      <c r="A112" s="58">
        <f t="shared" si="15"/>
        <v>104</v>
      </c>
      <c r="B112" s="1">
        <f t="shared" si="17"/>
        <v>499010.74461871898</v>
      </c>
      <c r="C112" s="6">
        <f t="shared" si="18"/>
        <v>3222.0625</v>
      </c>
      <c r="D112" s="6">
        <f t="shared" si="19"/>
        <v>-144.82957485123325</v>
      </c>
      <c r="E112" s="6">
        <f t="shared" si="16"/>
        <v>168164.00000000012</v>
      </c>
      <c r="F112" s="6">
        <f t="shared" si="20"/>
        <v>-144.82957485123325</v>
      </c>
      <c r="G112" s="1">
        <f t="shared" si="14"/>
        <v>498865.91504386772</v>
      </c>
    </row>
    <row r="113" spans="1:7" x14ac:dyDescent="0.25">
      <c r="A113" s="58">
        <f t="shared" si="15"/>
        <v>105</v>
      </c>
      <c r="B113" s="1">
        <f t="shared" si="17"/>
        <v>498865.91504386772</v>
      </c>
      <c r="C113" s="6">
        <f t="shared" si="18"/>
        <v>3222.0625</v>
      </c>
      <c r="D113" s="6">
        <f t="shared" si="19"/>
        <v>-145.72269056281584</v>
      </c>
      <c r="E113" s="6">
        <f t="shared" si="16"/>
        <v>168164.00000000012</v>
      </c>
      <c r="F113" s="6">
        <f t="shared" si="20"/>
        <v>-145.72269056281584</v>
      </c>
      <c r="G113" s="1">
        <f t="shared" si="14"/>
        <v>498720.19235330488</v>
      </c>
    </row>
    <row r="114" spans="1:7" x14ac:dyDescent="0.25">
      <c r="A114" s="58">
        <f t="shared" si="15"/>
        <v>106</v>
      </c>
      <c r="B114" s="1">
        <f t="shared" si="17"/>
        <v>498720.19235330488</v>
      </c>
      <c r="C114" s="6">
        <f t="shared" si="18"/>
        <v>3222.0625</v>
      </c>
      <c r="D114" s="6">
        <f t="shared" si="19"/>
        <v>-146.62131382128655</v>
      </c>
      <c r="E114" s="6">
        <f t="shared" si="16"/>
        <v>168164.00000000012</v>
      </c>
      <c r="F114" s="6">
        <f t="shared" si="20"/>
        <v>-146.62131382128655</v>
      </c>
      <c r="G114" s="1">
        <f t="shared" si="14"/>
        <v>498573.57103948359</v>
      </c>
    </row>
    <row r="115" spans="1:7" x14ac:dyDescent="0.25">
      <c r="A115" s="58">
        <f t="shared" si="15"/>
        <v>107</v>
      </c>
      <c r="B115" s="1">
        <f t="shared" si="17"/>
        <v>498573.57103948359</v>
      </c>
      <c r="C115" s="6">
        <f t="shared" si="18"/>
        <v>3222.0625</v>
      </c>
      <c r="D115" s="6">
        <f t="shared" si="19"/>
        <v>-147.52547858985099</v>
      </c>
      <c r="E115" s="6">
        <f t="shared" si="16"/>
        <v>168164.00000000012</v>
      </c>
      <c r="F115" s="6">
        <f t="shared" si="20"/>
        <v>-147.52547858985099</v>
      </c>
      <c r="G115" s="1">
        <f t="shared" si="14"/>
        <v>498426.04556089372</v>
      </c>
    </row>
    <row r="116" spans="1:7" x14ac:dyDescent="0.25">
      <c r="A116" s="58">
        <f t="shared" si="15"/>
        <v>108</v>
      </c>
      <c r="B116" s="1">
        <f t="shared" si="17"/>
        <v>498426.04556089372</v>
      </c>
      <c r="C116" s="6">
        <f t="shared" si="18"/>
        <v>3222.0625</v>
      </c>
      <c r="D116" s="6">
        <f t="shared" si="19"/>
        <v>-148.43521904115551</v>
      </c>
      <c r="E116" s="6">
        <f t="shared" si="16"/>
        <v>168164.00000000012</v>
      </c>
      <c r="F116" s="6">
        <f t="shared" si="20"/>
        <v>-148.43521904115551</v>
      </c>
      <c r="G116" s="1">
        <f t="shared" si="14"/>
        <v>498277.61034185259</v>
      </c>
    </row>
    <row r="117" spans="1:7" x14ac:dyDescent="0.25">
      <c r="A117" s="58">
        <f t="shared" si="15"/>
        <v>109</v>
      </c>
      <c r="B117" s="1">
        <f t="shared" si="17"/>
        <v>498277.61034185259</v>
      </c>
      <c r="C117" s="6">
        <f t="shared" si="18"/>
        <v>3222.0625</v>
      </c>
      <c r="D117" s="6">
        <f t="shared" si="19"/>
        <v>-149.3505695585759</v>
      </c>
      <c r="E117" s="6">
        <f t="shared" si="16"/>
        <v>168164.00000000012</v>
      </c>
      <c r="F117" s="6">
        <f t="shared" si="20"/>
        <v>-149.3505695585759</v>
      </c>
      <c r="G117" s="1">
        <f t="shared" si="14"/>
        <v>498128.25977229403</v>
      </c>
    </row>
    <row r="118" spans="1:7" x14ac:dyDescent="0.25">
      <c r="A118" s="58">
        <f t="shared" si="15"/>
        <v>110</v>
      </c>
      <c r="B118" s="1">
        <f t="shared" si="17"/>
        <v>498128.25977229403</v>
      </c>
      <c r="C118" s="6">
        <f t="shared" si="18"/>
        <v>3222.0625</v>
      </c>
      <c r="D118" s="6">
        <f t="shared" si="19"/>
        <v>-150.27156473752029</v>
      </c>
      <c r="E118" s="6">
        <f t="shared" si="16"/>
        <v>168164.00000000012</v>
      </c>
      <c r="F118" s="6">
        <f t="shared" si="20"/>
        <v>-150.27156473752029</v>
      </c>
      <c r="G118" s="1">
        <f t="shared" si="14"/>
        <v>497977.98820755648</v>
      </c>
    </row>
    <row r="119" spans="1:7" x14ac:dyDescent="0.25">
      <c r="A119" s="58">
        <f t="shared" si="15"/>
        <v>111</v>
      </c>
      <c r="B119" s="1">
        <f t="shared" si="17"/>
        <v>497977.98820755648</v>
      </c>
      <c r="C119" s="6">
        <f t="shared" si="18"/>
        <v>3222.0625</v>
      </c>
      <c r="D119" s="6">
        <f t="shared" si="19"/>
        <v>-151.19823938673517</v>
      </c>
      <c r="E119" s="6">
        <f t="shared" si="16"/>
        <v>168164.00000000012</v>
      </c>
      <c r="F119" s="6">
        <f t="shared" si="20"/>
        <v>-151.19823938673517</v>
      </c>
      <c r="G119" s="1">
        <f t="shared" si="14"/>
        <v>497826.78996816976</v>
      </c>
    </row>
    <row r="120" spans="1:7" x14ac:dyDescent="0.25">
      <c r="A120" s="58">
        <f t="shared" si="15"/>
        <v>112</v>
      </c>
      <c r="B120" s="1">
        <f t="shared" si="17"/>
        <v>497826.78996816976</v>
      </c>
      <c r="C120" s="6">
        <f t="shared" si="18"/>
        <v>3222.0625</v>
      </c>
      <c r="D120" s="6">
        <f t="shared" si="19"/>
        <v>-152.13062852962003</v>
      </c>
      <c r="E120" s="6">
        <f t="shared" si="16"/>
        <v>168164.00000000012</v>
      </c>
      <c r="F120" s="6">
        <f t="shared" si="20"/>
        <v>-152.13062852962003</v>
      </c>
      <c r="G120" s="1">
        <f t="shared" si="14"/>
        <v>497674.65933964011</v>
      </c>
    </row>
    <row r="121" spans="1:7" x14ac:dyDescent="0.25">
      <c r="A121" s="58">
        <f t="shared" si="15"/>
        <v>113</v>
      </c>
      <c r="B121" s="1">
        <f t="shared" si="17"/>
        <v>497674.65933964011</v>
      </c>
      <c r="C121" s="6">
        <f t="shared" si="18"/>
        <v>3222.0625</v>
      </c>
      <c r="D121" s="6">
        <f t="shared" si="19"/>
        <v>-153.06876740555299</v>
      </c>
      <c r="E121" s="6">
        <f t="shared" si="16"/>
        <v>168164.00000000012</v>
      </c>
      <c r="F121" s="6">
        <f t="shared" si="20"/>
        <v>-153.06876740555299</v>
      </c>
      <c r="G121" s="1">
        <f t="shared" si="14"/>
        <v>497521.59057223453</v>
      </c>
    </row>
    <row r="122" spans="1:7" x14ac:dyDescent="0.25">
      <c r="A122" s="58">
        <f t="shared" si="15"/>
        <v>114</v>
      </c>
      <c r="B122" s="1">
        <f t="shared" si="17"/>
        <v>497521.59057223453</v>
      </c>
      <c r="C122" s="6">
        <f t="shared" si="18"/>
        <v>3222.0625</v>
      </c>
      <c r="D122" s="6">
        <f t="shared" si="19"/>
        <v>-154.01269147122048</v>
      </c>
      <c r="E122" s="6">
        <f t="shared" si="16"/>
        <v>168164.00000000012</v>
      </c>
      <c r="F122" s="6">
        <f t="shared" si="20"/>
        <v>-154.01269147122048</v>
      </c>
      <c r="G122" s="1">
        <f t="shared" si="14"/>
        <v>497367.57788076333</v>
      </c>
    </row>
    <row r="123" spans="1:7" x14ac:dyDescent="0.25">
      <c r="A123" s="58">
        <f t="shared" si="15"/>
        <v>115</v>
      </c>
      <c r="B123" s="1">
        <f t="shared" si="17"/>
        <v>497367.57788076333</v>
      </c>
      <c r="C123" s="6">
        <f t="shared" si="18"/>
        <v>3222.0625</v>
      </c>
      <c r="D123" s="6">
        <f t="shared" si="19"/>
        <v>-154.96243640195962</v>
      </c>
      <c r="E123" s="6">
        <f t="shared" si="16"/>
        <v>168164.00000000012</v>
      </c>
      <c r="F123" s="6">
        <f t="shared" si="20"/>
        <v>-154.96243640195962</v>
      </c>
      <c r="G123" s="1">
        <f t="shared" si="14"/>
        <v>497212.61544436135</v>
      </c>
    </row>
    <row r="124" spans="1:7" x14ac:dyDescent="0.25">
      <c r="A124" s="58">
        <f t="shared" si="15"/>
        <v>116</v>
      </c>
      <c r="B124" s="1">
        <f t="shared" si="17"/>
        <v>497212.61544436135</v>
      </c>
      <c r="C124" s="6">
        <f t="shared" si="18"/>
        <v>3222.0625</v>
      </c>
      <c r="D124" s="6">
        <f t="shared" si="19"/>
        <v>-155.91803809310522</v>
      </c>
      <c r="E124" s="6">
        <f t="shared" si="16"/>
        <v>168164.00000000012</v>
      </c>
      <c r="F124" s="6">
        <f t="shared" si="20"/>
        <v>-155.91803809310522</v>
      </c>
      <c r="G124" s="1">
        <f t="shared" si="14"/>
        <v>497056.69740626827</v>
      </c>
    </row>
    <row r="125" spans="1:7" x14ac:dyDescent="0.25">
      <c r="A125" s="58">
        <f t="shared" si="15"/>
        <v>117</v>
      </c>
      <c r="B125" s="1">
        <f t="shared" si="17"/>
        <v>497056.69740626827</v>
      </c>
      <c r="C125" s="6">
        <f t="shared" si="18"/>
        <v>3222.0625</v>
      </c>
      <c r="D125" s="6">
        <f t="shared" si="19"/>
        <v>-156.87953266134582</v>
      </c>
      <c r="E125" s="6">
        <f t="shared" si="16"/>
        <v>168164.00000000012</v>
      </c>
      <c r="F125" s="6">
        <f t="shared" si="20"/>
        <v>-156.87953266134582</v>
      </c>
      <c r="G125" s="1">
        <f t="shared" si="14"/>
        <v>496899.81787360692</v>
      </c>
    </row>
    <row r="126" spans="1:7" x14ac:dyDescent="0.25">
      <c r="A126" s="58">
        <f t="shared" si="15"/>
        <v>118</v>
      </c>
      <c r="B126" s="1">
        <f t="shared" si="17"/>
        <v>496899.81787360692</v>
      </c>
      <c r="C126" s="6">
        <f t="shared" si="18"/>
        <v>3222.0625</v>
      </c>
      <c r="D126" s="6">
        <f t="shared" si="19"/>
        <v>-157.84695644609064</v>
      </c>
      <c r="E126" s="6">
        <f t="shared" si="16"/>
        <v>168164.00000000012</v>
      </c>
      <c r="F126" s="6">
        <f t="shared" si="20"/>
        <v>-157.84695644609064</v>
      </c>
      <c r="G126" s="1">
        <f t="shared" si="14"/>
        <v>496741.97091716086</v>
      </c>
    </row>
    <row r="127" spans="1:7" x14ac:dyDescent="0.25">
      <c r="A127" s="58">
        <f t="shared" si="15"/>
        <v>119</v>
      </c>
      <c r="B127" s="1">
        <f t="shared" si="17"/>
        <v>496741.97091716086</v>
      </c>
      <c r="C127" s="6">
        <f t="shared" si="18"/>
        <v>3222.0625</v>
      </c>
      <c r="D127" s="6">
        <f t="shared" si="19"/>
        <v>-158.8203460108416</v>
      </c>
      <c r="E127" s="6">
        <f t="shared" si="16"/>
        <v>168164.00000000012</v>
      </c>
      <c r="F127" s="6">
        <f t="shared" si="20"/>
        <v>-158.8203460108416</v>
      </c>
      <c r="G127" s="1">
        <f t="shared" si="14"/>
        <v>496583.15057115001</v>
      </c>
    </row>
    <row r="128" spans="1:7" x14ac:dyDescent="0.25">
      <c r="A128" s="58">
        <f t="shared" si="15"/>
        <v>120</v>
      </c>
      <c r="B128" s="1">
        <f t="shared" si="17"/>
        <v>496583.15057115001</v>
      </c>
      <c r="C128" s="6">
        <f t="shared" si="18"/>
        <v>3222.0625</v>
      </c>
      <c r="D128" s="6">
        <f t="shared" si="19"/>
        <v>-159.79973814457526</v>
      </c>
      <c r="E128" s="6">
        <f t="shared" si="16"/>
        <v>168164.00000000012</v>
      </c>
      <c r="F128" s="6">
        <f t="shared" si="20"/>
        <v>-159.79973814457526</v>
      </c>
      <c r="G128" s="1">
        <f t="shared" si="14"/>
        <v>496423.35083300545</v>
      </c>
    </row>
    <row r="129" spans="1:7" x14ac:dyDescent="0.25">
      <c r="A129" s="58">
        <f t="shared" si="15"/>
        <v>121</v>
      </c>
      <c r="B129" s="1">
        <f t="shared" si="17"/>
        <v>496423.35083300545</v>
      </c>
      <c r="C129" s="6">
        <f t="shared" si="18"/>
        <v>3222.0625</v>
      </c>
      <c r="D129" s="6">
        <f t="shared" si="19"/>
        <v>-160.78516986313298</v>
      </c>
      <c r="E129" s="6">
        <f t="shared" si="16"/>
        <v>168164.00000000012</v>
      </c>
      <c r="F129" s="6">
        <f t="shared" si="20"/>
        <v>-160.78516986313298</v>
      </c>
      <c r="G129" s="1">
        <f t="shared" si="14"/>
        <v>496262.5656631423</v>
      </c>
    </row>
    <row r="130" spans="1:7" x14ac:dyDescent="0.25">
      <c r="A130" s="58">
        <f t="shared" si="15"/>
        <v>122</v>
      </c>
      <c r="B130" s="1">
        <f t="shared" si="17"/>
        <v>496262.5656631423</v>
      </c>
      <c r="C130" s="6">
        <f t="shared" si="18"/>
        <v>3222.0625</v>
      </c>
      <c r="D130" s="6">
        <f t="shared" si="19"/>
        <v>-161.77667841062248</v>
      </c>
      <c r="E130" s="6">
        <f t="shared" si="16"/>
        <v>168164.00000000012</v>
      </c>
      <c r="F130" s="6">
        <f t="shared" si="20"/>
        <v>-161.77667841062248</v>
      </c>
      <c r="G130" s="1">
        <f t="shared" si="14"/>
        <v>496100.78898473165</v>
      </c>
    </row>
    <row r="131" spans="1:7" x14ac:dyDescent="0.25">
      <c r="A131" s="58">
        <f t="shared" si="15"/>
        <v>123</v>
      </c>
      <c r="B131" s="1">
        <f t="shared" si="17"/>
        <v>496100.78898473165</v>
      </c>
      <c r="C131" s="6">
        <f t="shared" si="18"/>
        <v>3222.0625</v>
      </c>
      <c r="D131" s="6">
        <f t="shared" si="19"/>
        <v>-162.77430126082118</v>
      </c>
      <c r="E131" s="6">
        <f t="shared" si="16"/>
        <v>168164.00000000012</v>
      </c>
      <c r="F131" s="6">
        <f t="shared" si="20"/>
        <v>-162.77430126082118</v>
      </c>
      <c r="G131" s="1">
        <f t="shared" si="14"/>
        <v>495938.01468347083</v>
      </c>
    </row>
    <row r="132" spans="1:7" x14ac:dyDescent="0.25">
      <c r="A132" s="58">
        <f t="shared" si="15"/>
        <v>124</v>
      </c>
      <c r="B132" s="1">
        <f t="shared" si="17"/>
        <v>495938.01468347083</v>
      </c>
      <c r="C132" s="6">
        <f t="shared" si="18"/>
        <v>3222.0625</v>
      </c>
      <c r="D132" s="6">
        <f t="shared" si="19"/>
        <v>-163.7780761185968</v>
      </c>
      <c r="E132" s="6">
        <f t="shared" si="16"/>
        <v>168164.00000000012</v>
      </c>
      <c r="F132" s="6">
        <f t="shared" si="20"/>
        <v>-163.7780761185968</v>
      </c>
      <c r="G132" s="1">
        <f t="shared" si="14"/>
        <v>495774.23660735221</v>
      </c>
    </row>
    <row r="133" spans="1:7" x14ac:dyDescent="0.25">
      <c r="A133" s="58">
        <f t="shared" si="15"/>
        <v>125</v>
      </c>
      <c r="B133" s="1">
        <f t="shared" si="17"/>
        <v>495774.23660735221</v>
      </c>
      <c r="C133" s="6">
        <f t="shared" si="18"/>
        <v>3222.0625</v>
      </c>
      <c r="D133" s="6">
        <f t="shared" si="19"/>
        <v>-164.78804092132805</v>
      </c>
      <c r="E133" s="6">
        <f t="shared" si="16"/>
        <v>168164.00000000012</v>
      </c>
      <c r="F133" s="6">
        <f t="shared" si="20"/>
        <v>-164.78804092132805</v>
      </c>
      <c r="G133" s="1">
        <f t="shared" si="14"/>
        <v>495609.44856643089</v>
      </c>
    </row>
    <row r="134" spans="1:7" x14ac:dyDescent="0.25">
      <c r="A134" s="58">
        <f t="shared" si="15"/>
        <v>126</v>
      </c>
      <c r="B134" s="1">
        <f t="shared" si="17"/>
        <v>495609.44856643089</v>
      </c>
      <c r="C134" s="6">
        <f t="shared" si="18"/>
        <v>3222.0625</v>
      </c>
      <c r="D134" s="6">
        <f t="shared" si="19"/>
        <v>-165.80423384034293</v>
      </c>
      <c r="E134" s="6">
        <f t="shared" si="16"/>
        <v>168164.00000000012</v>
      </c>
      <c r="F134" s="6">
        <f t="shared" si="20"/>
        <v>-165.80423384034293</v>
      </c>
      <c r="G134" s="1">
        <f t="shared" si="14"/>
        <v>495443.64433259057</v>
      </c>
    </row>
    <row r="135" spans="1:7" x14ac:dyDescent="0.25">
      <c r="A135" s="58">
        <f t="shared" si="15"/>
        <v>127</v>
      </c>
      <c r="B135" s="1">
        <f t="shared" si="17"/>
        <v>495443.64433259057</v>
      </c>
      <c r="C135" s="6">
        <f t="shared" si="18"/>
        <v>3222.0625</v>
      </c>
      <c r="D135" s="6">
        <f t="shared" si="19"/>
        <v>-166.82669328235852</v>
      </c>
      <c r="E135" s="6">
        <f t="shared" si="16"/>
        <v>168164.00000000012</v>
      </c>
      <c r="F135" s="6">
        <f t="shared" si="20"/>
        <v>-166.82669328235852</v>
      </c>
      <c r="G135" s="1">
        <f t="shared" si="14"/>
        <v>495276.81763930822</v>
      </c>
    </row>
    <row r="136" spans="1:7" x14ac:dyDescent="0.25">
      <c r="A136" s="58">
        <f t="shared" si="15"/>
        <v>128</v>
      </c>
      <c r="B136" s="1">
        <f t="shared" si="17"/>
        <v>495276.81763930822</v>
      </c>
      <c r="C136" s="6">
        <f t="shared" si="18"/>
        <v>3222.0625</v>
      </c>
      <c r="D136" s="6">
        <f t="shared" si="19"/>
        <v>-167.85545789093294</v>
      </c>
      <c r="E136" s="6">
        <f t="shared" si="16"/>
        <v>168164.00000000012</v>
      </c>
      <c r="F136" s="6">
        <f t="shared" si="20"/>
        <v>-167.85545789093294</v>
      </c>
      <c r="G136" s="1">
        <f t="shared" si="14"/>
        <v>495108.96218141727</v>
      </c>
    </row>
    <row r="137" spans="1:7" x14ac:dyDescent="0.25">
      <c r="A137" s="58">
        <f t="shared" si="15"/>
        <v>129</v>
      </c>
      <c r="B137" s="1">
        <f t="shared" si="17"/>
        <v>495108.96218141727</v>
      </c>
      <c r="C137" s="6">
        <f t="shared" si="18"/>
        <v>3222.0625</v>
      </c>
      <c r="D137" s="6">
        <f t="shared" si="19"/>
        <v>-168.89056654792694</v>
      </c>
      <c r="E137" s="6">
        <f t="shared" si="16"/>
        <v>168164.00000000012</v>
      </c>
      <c r="F137" s="6">
        <f t="shared" si="20"/>
        <v>-168.89056654792694</v>
      </c>
      <c r="G137" s="1">
        <f t="shared" si="14"/>
        <v>494940.07161486935</v>
      </c>
    </row>
    <row r="138" spans="1:7" x14ac:dyDescent="0.25">
      <c r="A138" s="58">
        <f t="shared" si="15"/>
        <v>130</v>
      </c>
      <c r="B138" s="1">
        <f t="shared" si="17"/>
        <v>494940.07161486935</v>
      </c>
      <c r="C138" s="6">
        <f t="shared" si="18"/>
        <v>3222.0625</v>
      </c>
      <c r="D138" s="6">
        <f t="shared" si="19"/>
        <v>-169.93205837497226</v>
      </c>
      <c r="E138" s="6">
        <f t="shared" si="16"/>
        <v>168164.00000000012</v>
      </c>
      <c r="F138" s="6">
        <f t="shared" si="20"/>
        <v>-169.93205837497226</v>
      </c>
      <c r="G138" s="1">
        <f t="shared" ref="G138:G201" si="21">B138+F138</f>
        <v>494770.13955649437</v>
      </c>
    </row>
    <row r="139" spans="1:7" x14ac:dyDescent="0.25">
      <c r="A139" s="58">
        <f t="shared" ref="A139:A202" si="22">A138+1</f>
        <v>131</v>
      </c>
      <c r="B139" s="1">
        <f t="shared" si="17"/>
        <v>494770.13955649437</v>
      </c>
      <c r="C139" s="6">
        <f t="shared" si="18"/>
        <v>3222.0625</v>
      </c>
      <c r="D139" s="6">
        <f t="shared" si="19"/>
        <v>-170.97997273495139</v>
      </c>
      <c r="E139" s="6">
        <f t="shared" si="16"/>
        <v>168164.00000000012</v>
      </c>
      <c r="F139" s="6">
        <f t="shared" si="20"/>
        <v>-170.97997273495139</v>
      </c>
      <c r="G139" s="1">
        <f t="shared" si="21"/>
        <v>494599.15958375944</v>
      </c>
    </row>
    <row r="140" spans="1:7" x14ac:dyDescent="0.25">
      <c r="A140" s="58">
        <f t="shared" si="22"/>
        <v>132</v>
      </c>
      <c r="B140" s="1">
        <f t="shared" si="17"/>
        <v>494599.15958375944</v>
      </c>
      <c r="C140" s="6">
        <f t="shared" si="18"/>
        <v>3222.0625</v>
      </c>
      <c r="D140" s="6">
        <f t="shared" si="19"/>
        <v>-172.03434923348368</v>
      </c>
      <c r="E140" s="6">
        <f t="shared" ref="E140:E203" si="23">IF(D140&lt;=0,E139)+IF(D140&gt;0,E139+D140)</f>
        <v>168164.00000000012</v>
      </c>
      <c r="F140" s="6">
        <f t="shared" si="20"/>
        <v>-172.03434923348368</v>
      </c>
      <c r="G140" s="1">
        <f t="shared" si="21"/>
        <v>494427.12523452594</v>
      </c>
    </row>
    <row r="141" spans="1:7" x14ac:dyDescent="0.25">
      <c r="A141" s="58">
        <f t="shared" si="22"/>
        <v>133</v>
      </c>
      <c r="B141" s="1">
        <f t="shared" si="17"/>
        <v>494427.12523452594</v>
      </c>
      <c r="C141" s="6">
        <f t="shared" si="18"/>
        <v>3222.0625</v>
      </c>
      <c r="D141" s="6">
        <f t="shared" si="19"/>
        <v>-173.09522772042328</v>
      </c>
      <c r="E141" s="6">
        <f t="shared" si="23"/>
        <v>168164.00000000012</v>
      </c>
      <c r="F141" s="6">
        <f t="shared" si="20"/>
        <v>-173.09522772042328</v>
      </c>
      <c r="G141" s="1">
        <f t="shared" si="21"/>
        <v>494254.03000680549</v>
      </c>
    </row>
    <row r="142" spans="1:7" x14ac:dyDescent="0.25">
      <c r="A142" s="58">
        <f t="shared" si="22"/>
        <v>134</v>
      </c>
      <c r="B142" s="1">
        <f t="shared" si="17"/>
        <v>494254.03000680549</v>
      </c>
      <c r="C142" s="6">
        <f t="shared" si="18"/>
        <v>3222.0625</v>
      </c>
      <c r="D142" s="6">
        <f t="shared" si="19"/>
        <v>-174.16264829136662</v>
      </c>
      <c r="E142" s="6">
        <f t="shared" si="23"/>
        <v>168164.00000000012</v>
      </c>
      <c r="F142" s="6">
        <f t="shared" si="20"/>
        <v>-174.16264829136662</v>
      </c>
      <c r="G142" s="1">
        <f t="shared" si="21"/>
        <v>494079.86735851411</v>
      </c>
    </row>
    <row r="143" spans="1:7" x14ac:dyDescent="0.25">
      <c r="A143" s="58">
        <f t="shared" si="22"/>
        <v>135</v>
      </c>
      <c r="B143" s="1">
        <f t="shared" si="17"/>
        <v>494079.86735851411</v>
      </c>
      <c r="C143" s="6">
        <f t="shared" si="18"/>
        <v>3222.0625</v>
      </c>
      <c r="D143" s="6">
        <f t="shared" si="19"/>
        <v>-175.23665128916355</v>
      </c>
      <c r="E143" s="6">
        <f t="shared" si="23"/>
        <v>168164.00000000012</v>
      </c>
      <c r="F143" s="6">
        <f t="shared" si="20"/>
        <v>-175.23665128916355</v>
      </c>
      <c r="G143" s="1">
        <f t="shared" si="21"/>
        <v>493904.63070722495</v>
      </c>
    </row>
    <row r="144" spans="1:7" x14ac:dyDescent="0.25">
      <c r="A144" s="58">
        <f t="shared" si="22"/>
        <v>136</v>
      </c>
      <c r="B144" s="1">
        <f t="shared" si="17"/>
        <v>493904.63070722495</v>
      </c>
      <c r="C144" s="6">
        <f t="shared" si="18"/>
        <v>3222.0625</v>
      </c>
      <c r="D144" s="6">
        <f t="shared" si="19"/>
        <v>-176.31727730544617</v>
      </c>
      <c r="E144" s="6">
        <f t="shared" si="23"/>
        <v>168164.00000000012</v>
      </c>
      <c r="F144" s="6">
        <f t="shared" si="20"/>
        <v>-176.31727730544617</v>
      </c>
      <c r="G144" s="1">
        <f t="shared" si="21"/>
        <v>493728.31342991948</v>
      </c>
    </row>
    <row r="145" spans="1:7" x14ac:dyDescent="0.25">
      <c r="A145" s="58">
        <f t="shared" si="22"/>
        <v>137</v>
      </c>
      <c r="B145" s="1">
        <f t="shared" si="17"/>
        <v>493728.31342991948</v>
      </c>
      <c r="C145" s="6">
        <f t="shared" si="18"/>
        <v>3222.0625</v>
      </c>
      <c r="D145" s="6">
        <f t="shared" si="19"/>
        <v>-177.40456718216365</v>
      </c>
      <c r="E145" s="6">
        <f t="shared" si="23"/>
        <v>168164.00000000012</v>
      </c>
      <c r="F145" s="6">
        <f t="shared" si="20"/>
        <v>-177.40456718216365</v>
      </c>
      <c r="G145" s="1">
        <f t="shared" si="21"/>
        <v>493550.9088627373</v>
      </c>
    </row>
    <row r="146" spans="1:7" x14ac:dyDescent="0.25">
      <c r="A146" s="58">
        <f t="shared" si="22"/>
        <v>138</v>
      </c>
      <c r="B146" s="1">
        <f t="shared" si="17"/>
        <v>493550.9088627373</v>
      </c>
      <c r="C146" s="6">
        <f t="shared" si="18"/>
        <v>3222.0625</v>
      </c>
      <c r="D146" s="6">
        <f t="shared" si="19"/>
        <v>-178.49856201312059</v>
      </c>
      <c r="E146" s="6">
        <f t="shared" si="23"/>
        <v>168164.00000000012</v>
      </c>
      <c r="F146" s="6">
        <f t="shared" si="20"/>
        <v>-178.49856201312059</v>
      </c>
      <c r="G146" s="1">
        <f t="shared" si="21"/>
        <v>493372.41030072415</v>
      </c>
    </row>
    <row r="147" spans="1:7" x14ac:dyDescent="0.25">
      <c r="A147" s="58">
        <f t="shared" si="22"/>
        <v>139</v>
      </c>
      <c r="B147" s="1">
        <f t="shared" si="17"/>
        <v>493372.41030072415</v>
      </c>
      <c r="C147" s="6">
        <f t="shared" si="18"/>
        <v>3222.0625</v>
      </c>
      <c r="D147" s="6">
        <f t="shared" si="19"/>
        <v>-179.59930314553458</v>
      </c>
      <c r="E147" s="6">
        <f t="shared" si="23"/>
        <v>168164.00000000012</v>
      </c>
      <c r="F147" s="6">
        <f t="shared" si="20"/>
        <v>-179.59930314553458</v>
      </c>
      <c r="G147" s="1">
        <f t="shared" si="21"/>
        <v>493192.81099757861</v>
      </c>
    </row>
    <row r="148" spans="1:7" x14ac:dyDescent="0.25">
      <c r="A148" s="58">
        <f t="shared" si="22"/>
        <v>140</v>
      </c>
      <c r="B148" s="1">
        <f t="shared" si="17"/>
        <v>493192.81099757861</v>
      </c>
      <c r="C148" s="6">
        <f t="shared" si="18"/>
        <v>3222.0625</v>
      </c>
      <c r="D148" s="6">
        <f t="shared" si="19"/>
        <v>-180.70683218159866</v>
      </c>
      <c r="E148" s="6">
        <f t="shared" si="23"/>
        <v>168164.00000000012</v>
      </c>
      <c r="F148" s="6">
        <f t="shared" si="20"/>
        <v>-180.70683218159866</v>
      </c>
      <c r="G148" s="1">
        <f t="shared" si="21"/>
        <v>493012.104165397</v>
      </c>
    </row>
    <row r="149" spans="1:7" x14ac:dyDescent="0.25">
      <c r="A149" s="58">
        <f t="shared" si="22"/>
        <v>141</v>
      </c>
      <c r="B149" s="1">
        <f t="shared" si="17"/>
        <v>493012.104165397</v>
      </c>
      <c r="C149" s="6">
        <f t="shared" si="18"/>
        <v>3222.0625</v>
      </c>
      <c r="D149" s="6">
        <f t="shared" si="19"/>
        <v>-181.82119098005205</v>
      </c>
      <c r="E149" s="6">
        <f t="shared" si="23"/>
        <v>168164.00000000012</v>
      </c>
      <c r="F149" s="6">
        <f t="shared" si="20"/>
        <v>-181.82119098005205</v>
      </c>
      <c r="G149" s="1">
        <f t="shared" si="21"/>
        <v>492830.28297441697</v>
      </c>
    </row>
    <row r="150" spans="1:7" x14ac:dyDescent="0.25">
      <c r="A150" s="58">
        <f t="shared" si="22"/>
        <v>142</v>
      </c>
      <c r="B150" s="1">
        <f t="shared" si="17"/>
        <v>492830.28297441697</v>
      </c>
      <c r="C150" s="6">
        <f t="shared" si="18"/>
        <v>3222.0625</v>
      </c>
      <c r="D150" s="6">
        <f t="shared" si="19"/>
        <v>-182.94242165776222</v>
      </c>
      <c r="E150" s="6">
        <f t="shared" si="23"/>
        <v>168164.00000000012</v>
      </c>
      <c r="F150" s="6">
        <f t="shared" si="20"/>
        <v>-182.94242165776222</v>
      </c>
      <c r="G150" s="1">
        <f t="shared" si="21"/>
        <v>492647.34055275918</v>
      </c>
    </row>
    <row r="151" spans="1:7" x14ac:dyDescent="0.25">
      <c r="A151" s="58">
        <f t="shared" si="22"/>
        <v>143</v>
      </c>
      <c r="B151" s="1">
        <f t="shared" si="17"/>
        <v>492647.34055275918</v>
      </c>
      <c r="C151" s="6">
        <f t="shared" si="18"/>
        <v>3222.0625</v>
      </c>
      <c r="D151" s="6">
        <f t="shared" si="19"/>
        <v>-184.07056659131877</v>
      </c>
      <c r="E151" s="6">
        <f t="shared" si="23"/>
        <v>168164.00000000012</v>
      </c>
      <c r="F151" s="6">
        <f t="shared" si="20"/>
        <v>-184.07056659131877</v>
      </c>
      <c r="G151" s="1">
        <f t="shared" si="21"/>
        <v>492463.26998616784</v>
      </c>
    </row>
    <row r="152" spans="1:7" x14ac:dyDescent="0.25">
      <c r="A152" s="58">
        <f t="shared" si="22"/>
        <v>144</v>
      </c>
      <c r="B152" s="1">
        <f t="shared" si="17"/>
        <v>492463.26998616784</v>
      </c>
      <c r="C152" s="6">
        <f t="shared" si="18"/>
        <v>3222.0625</v>
      </c>
      <c r="D152" s="6">
        <f t="shared" si="19"/>
        <v>-185.20566841863183</v>
      </c>
      <c r="E152" s="6">
        <f t="shared" si="23"/>
        <v>168164.00000000012</v>
      </c>
      <c r="F152" s="6">
        <f t="shared" si="20"/>
        <v>-185.20566841863183</v>
      </c>
      <c r="G152" s="1">
        <f t="shared" si="21"/>
        <v>492278.06431774923</v>
      </c>
    </row>
    <row r="153" spans="1:7" x14ac:dyDescent="0.25">
      <c r="A153" s="58">
        <f t="shared" si="22"/>
        <v>145</v>
      </c>
      <c r="B153" s="1">
        <f t="shared" si="17"/>
        <v>492278.06431774923</v>
      </c>
      <c r="C153" s="6">
        <f t="shared" si="18"/>
        <v>3222.0625</v>
      </c>
      <c r="D153" s="6">
        <f t="shared" si="19"/>
        <v>-186.34777004054695</v>
      </c>
      <c r="E153" s="6">
        <f t="shared" si="23"/>
        <v>168164.00000000012</v>
      </c>
      <c r="F153" s="6">
        <f t="shared" si="20"/>
        <v>-186.34777004054695</v>
      </c>
      <c r="G153" s="1">
        <f t="shared" si="21"/>
        <v>492091.71654770867</v>
      </c>
    </row>
    <row r="154" spans="1:7" x14ac:dyDescent="0.25">
      <c r="A154" s="58">
        <f t="shared" si="22"/>
        <v>146</v>
      </c>
      <c r="B154" s="1">
        <f t="shared" si="17"/>
        <v>492091.71654770867</v>
      </c>
      <c r="C154" s="6">
        <f t="shared" si="18"/>
        <v>3222.0625</v>
      </c>
      <c r="D154" s="6">
        <f t="shared" si="19"/>
        <v>-187.49691462246346</v>
      </c>
      <c r="E154" s="6">
        <f t="shared" si="23"/>
        <v>168164.00000000012</v>
      </c>
      <c r="F154" s="6">
        <f t="shared" si="20"/>
        <v>-187.49691462246346</v>
      </c>
      <c r="G154" s="1">
        <f t="shared" si="21"/>
        <v>491904.21963308618</v>
      </c>
    </row>
    <row r="155" spans="1:7" x14ac:dyDescent="0.25">
      <c r="A155" s="58">
        <f t="shared" si="22"/>
        <v>147</v>
      </c>
      <c r="B155" s="1">
        <f t="shared" si="17"/>
        <v>491904.21963308618</v>
      </c>
      <c r="C155" s="6">
        <f t="shared" si="18"/>
        <v>3222.0625</v>
      </c>
      <c r="D155" s="6">
        <f t="shared" si="19"/>
        <v>-188.65314559596845</v>
      </c>
      <c r="E155" s="6">
        <f t="shared" si="23"/>
        <v>168164.00000000012</v>
      </c>
      <c r="F155" s="6">
        <f t="shared" si="20"/>
        <v>-188.65314559596845</v>
      </c>
      <c r="G155" s="1">
        <f t="shared" si="21"/>
        <v>491715.5664874902</v>
      </c>
    </row>
    <row r="156" spans="1:7" x14ac:dyDescent="0.25">
      <c r="A156" s="58">
        <f t="shared" si="22"/>
        <v>148</v>
      </c>
      <c r="B156" s="1">
        <f t="shared" si="17"/>
        <v>491715.5664874902</v>
      </c>
      <c r="C156" s="6">
        <f t="shared" si="18"/>
        <v>3222.0625</v>
      </c>
      <c r="D156" s="6">
        <f t="shared" si="19"/>
        <v>-189.81650666047744</v>
      </c>
      <c r="E156" s="6">
        <f t="shared" si="23"/>
        <v>168164.00000000012</v>
      </c>
      <c r="F156" s="6">
        <f t="shared" si="20"/>
        <v>-189.81650666047744</v>
      </c>
      <c r="G156" s="1">
        <f t="shared" si="21"/>
        <v>491525.74998082971</v>
      </c>
    </row>
    <row r="157" spans="1:7" x14ac:dyDescent="0.25">
      <c r="A157" s="58">
        <f t="shared" si="22"/>
        <v>149</v>
      </c>
      <c r="B157" s="1">
        <f t="shared" si="17"/>
        <v>491525.74998082971</v>
      </c>
      <c r="C157" s="6">
        <f t="shared" si="18"/>
        <v>3222.0625</v>
      </c>
      <c r="D157" s="6">
        <f t="shared" si="19"/>
        <v>-190.98704178488333</v>
      </c>
      <c r="E157" s="6">
        <f t="shared" si="23"/>
        <v>168164.00000000012</v>
      </c>
      <c r="F157" s="6">
        <f t="shared" si="20"/>
        <v>-190.98704178488333</v>
      </c>
      <c r="G157" s="1">
        <f t="shared" si="21"/>
        <v>491334.76293904486</v>
      </c>
    </row>
    <row r="158" spans="1:7" x14ac:dyDescent="0.25">
      <c r="A158" s="58">
        <f t="shared" si="22"/>
        <v>150</v>
      </c>
      <c r="B158" s="1">
        <f t="shared" si="17"/>
        <v>491334.76293904486</v>
      </c>
      <c r="C158" s="6">
        <f t="shared" si="18"/>
        <v>3222.0625</v>
      </c>
      <c r="D158" s="6">
        <f t="shared" si="19"/>
        <v>-192.16479520922394</v>
      </c>
      <c r="E158" s="6">
        <f t="shared" si="23"/>
        <v>168164.00000000012</v>
      </c>
      <c r="F158" s="6">
        <f t="shared" si="20"/>
        <v>-192.16479520922394</v>
      </c>
      <c r="G158" s="1">
        <f t="shared" si="21"/>
        <v>491142.59814383561</v>
      </c>
    </row>
    <row r="159" spans="1:7" x14ac:dyDescent="0.25">
      <c r="A159" s="58">
        <f t="shared" si="22"/>
        <v>151</v>
      </c>
      <c r="B159" s="1">
        <f t="shared" si="17"/>
        <v>491142.59814383561</v>
      </c>
      <c r="C159" s="6">
        <f t="shared" si="18"/>
        <v>3222.0625</v>
      </c>
      <c r="D159" s="6">
        <f t="shared" si="19"/>
        <v>-193.3498114463473</v>
      </c>
      <c r="E159" s="6">
        <f t="shared" si="23"/>
        <v>168164.00000000012</v>
      </c>
      <c r="F159" s="6">
        <f t="shared" si="20"/>
        <v>-193.3498114463473</v>
      </c>
      <c r="G159" s="1">
        <f t="shared" si="21"/>
        <v>490949.24833238928</v>
      </c>
    </row>
    <row r="160" spans="1:7" x14ac:dyDescent="0.25">
      <c r="A160" s="58">
        <f t="shared" si="22"/>
        <v>152</v>
      </c>
      <c r="B160" s="1">
        <f t="shared" si="17"/>
        <v>490949.24833238928</v>
      </c>
      <c r="C160" s="6">
        <f t="shared" si="18"/>
        <v>3222.0625</v>
      </c>
      <c r="D160" s="6">
        <f t="shared" si="19"/>
        <v>-194.54213528359969</v>
      </c>
      <c r="E160" s="6">
        <f t="shared" si="23"/>
        <v>168164.00000000012</v>
      </c>
      <c r="F160" s="6">
        <f t="shared" si="20"/>
        <v>-194.54213528359969</v>
      </c>
      <c r="G160" s="1">
        <f t="shared" si="21"/>
        <v>490754.7061971057</v>
      </c>
    </row>
    <row r="161" spans="1:7" x14ac:dyDescent="0.25">
      <c r="A161" s="58">
        <f t="shared" si="22"/>
        <v>153</v>
      </c>
      <c r="B161" s="1">
        <f t="shared" si="17"/>
        <v>490754.7061971057</v>
      </c>
      <c r="C161" s="6">
        <f t="shared" si="18"/>
        <v>3222.0625</v>
      </c>
      <c r="D161" s="6">
        <f t="shared" si="19"/>
        <v>-195.74181178451499</v>
      </c>
      <c r="E161" s="6">
        <f t="shared" si="23"/>
        <v>168164.00000000012</v>
      </c>
      <c r="F161" s="6">
        <f t="shared" si="20"/>
        <v>-195.74181178451499</v>
      </c>
      <c r="G161" s="1">
        <f t="shared" si="21"/>
        <v>490558.96438532119</v>
      </c>
    </row>
    <row r="162" spans="1:7" x14ac:dyDescent="0.25">
      <c r="A162" s="58">
        <f t="shared" si="22"/>
        <v>154</v>
      </c>
      <c r="B162" s="1">
        <f t="shared" si="17"/>
        <v>490558.96438532119</v>
      </c>
      <c r="C162" s="6">
        <f t="shared" si="18"/>
        <v>3222.0625</v>
      </c>
      <c r="D162" s="6">
        <f t="shared" si="19"/>
        <v>-196.94888629051957</v>
      </c>
      <c r="E162" s="6">
        <f t="shared" si="23"/>
        <v>168164.00000000012</v>
      </c>
      <c r="F162" s="6">
        <f t="shared" si="20"/>
        <v>-196.94888629051957</v>
      </c>
      <c r="G162" s="1">
        <f t="shared" si="21"/>
        <v>490362.01549903065</v>
      </c>
    </row>
    <row r="163" spans="1:7" x14ac:dyDescent="0.25">
      <c r="A163" s="58">
        <f t="shared" si="22"/>
        <v>155</v>
      </c>
      <c r="B163" s="1">
        <f t="shared" si="17"/>
        <v>490362.01549903065</v>
      </c>
      <c r="C163" s="6">
        <f t="shared" si="18"/>
        <v>3222.0625</v>
      </c>
      <c r="D163" s="6">
        <f t="shared" si="19"/>
        <v>-198.16340442264436</v>
      </c>
      <c r="E163" s="6">
        <f t="shared" si="23"/>
        <v>168164.00000000012</v>
      </c>
      <c r="F163" s="6">
        <f t="shared" si="20"/>
        <v>-198.16340442264436</v>
      </c>
      <c r="G163" s="1">
        <f t="shared" si="21"/>
        <v>490163.85209460801</v>
      </c>
    </row>
    <row r="164" spans="1:7" x14ac:dyDescent="0.25">
      <c r="A164" s="58">
        <f t="shared" si="22"/>
        <v>156</v>
      </c>
      <c r="B164" s="1">
        <f t="shared" si="17"/>
        <v>490163.85209460801</v>
      </c>
      <c r="C164" s="6">
        <f t="shared" si="18"/>
        <v>3222.0625</v>
      </c>
      <c r="D164" s="6">
        <f t="shared" si="19"/>
        <v>-199.38541208325069</v>
      </c>
      <c r="E164" s="6">
        <f t="shared" si="23"/>
        <v>168164.00000000012</v>
      </c>
      <c r="F164" s="6">
        <f t="shared" si="20"/>
        <v>-199.38541208325069</v>
      </c>
      <c r="G164" s="1">
        <f t="shared" si="21"/>
        <v>489964.46668252477</v>
      </c>
    </row>
    <row r="165" spans="1:7" x14ac:dyDescent="0.25">
      <c r="A165" s="58">
        <f t="shared" si="22"/>
        <v>157</v>
      </c>
      <c r="B165" s="1">
        <f t="shared" si="17"/>
        <v>489964.46668252477</v>
      </c>
      <c r="C165" s="6">
        <f t="shared" si="18"/>
        <v>3222.0625</v>
      </c>
      <c r="D165" s="6">
        <f t="shared" si="19"/>
        <v>-200.61495545776415</v>
      </c>
      <c r="E165" s="6">
        <f t="shared" si="23"/>
        <v>168164.00000000012</v>
      </c>
      <c r="F165" s="6">
        <f t="shared" si="20"/>
        <v>-200.61495545776415</v>
      </c>
      <c r="G165" s="1">
        <f t="shared" si="21"/>
        <v>489763.85172706703</v>
      </c>
    </row>
    <row r="166" spans="1:7" x14ac:dyDescent="0.25">
      <c r="A166" s="58">
        <f t="shared" si="22"/>
        <v>158</v>
      </c>
      <c r="B166" s="1">
        <f t="shared" si="17"/>
        <v>489763.85172706703</v>
      </c>
      <c r="C166" s="6">
        <f t="shared" si="18"/>
        <v>3222.0625</v>
      </c>
      <c r="D166" s="6">
        <f t="shared" si="19"/>
        <v>-201.85208101642047</v>
      </c>
      <c r="E166" s="6">
        <f t="shared" si="23"/>
        <v>168164.00000000012</v>
      </c>
      <c r="F166" s="6">
        <f t="shared" si="20"/>
        <v>-201.85208101642047</v>
      </c>
      <c r="G166" s="1">
        <f t="shared" si="21"/>
        <v>489561.99964605062</v>
      </c>
    </row>
    <row r="167" spans="1:7" x14ac:dyDescent="0.25">
      <c r="A167" s="58">
        <f t="shared" si="22"/>
        <v>159</v>
      </c>
      <c r="B167" s="1">
        <f t="shared" si="17"/>
        <v>489561.99964605062</v>
      </c>
      <c r="C167" s="6">
        <f t="shared" si="18"/>
        <v>3222.0625</v>
      </c>
      <c r="D167" s="6">
        <f t="shared" si="19"/>
        <v>-203.09683551602166</v>
      </c>
      <c r="E167" s="6">
        <f t="shared" si="23"/>
        <v>168164.00000000012</v>
      </c>
      <c r="F167" s="6">
        <f t="shared" si="20"/>
        <v>-203.09683551602166</v>
      </c>
      <c r="G167" s="1">
        <f t="shared" si="21"/>
        <v>489358.90281053458</v>
      </c>
    </row>
    <row r="168" spans="1:7" x14ac:dyDescent="0.25">
      <c r="A168" s="58">
        <f t="shared" si="22"/>
        <v>160</v>
      </c>
      <c r="B168" s="1">
        <f t="shared" si="17"/>
        <v>489358.90281053458</v>
      </c>
      <c r="C168" s="6">
        <f t="shared" si="18"/>
        <v>3222.0625</v>
      </c>
      <c r="D168" s="6">
        <f t="shared" si="19"/>
        <v>-204.34926600170365</v>
      </c>
      <c r="E168" s="6">
        <f t="shared" si="23"/>
        <v>168164.00000000012</v>
      </c>
      <c r="F168" s="6">
        <f t="shared" si="20"/>
        <v>-204.34926600170365</v>
      </c>
      <c r="G168" s="1">
        <f t="shared" si="21"/>
        <v>489154.55354453286</v>
      </c>
    </row>
    <row r="169" spans="1:7" x14ac:dyDescent="0.25">
      <c r="A169" s="58">
        <f t="shared" si="22"/>
        <v>161</v>
      </c>
      <c r="B169" s="1">
        <f t="shared" si="17"/>
        <v>489154.55354453286</v>
      </c>
      <c r="C169" s="6">
        <f t="shared" si="18"/>
        <v>3222.0625</v>
      </c>
      <c r="D169" s="6">
        <f t="shared" si="19"/>
        <v>-205.60941980871394</v>
      </c>
      <c r="E169" s="6">
        <f t="shared" si="23"/>
        <v>168164.00000000012</v>
      </c>
      <c r="F169" s="6">
        <f t="shared" si="20"/>
        <v>-205.60941980871394</v>
      </c>
      <c r="G169" s="1">
        <f t="shared" si="21"/>
        <v>488948.94412472413</v>
      </c>
    </row>
    <row r="170" spans="1:7" x14ac:dyDescent="0.25">
      <c r="A170" s="58">
        <f t="shared" si="22"/>
        <v>162</v>
      </c>
      <c r="B170" s="1">
        <f t="shared" ref="B170:B233" si="24">G169</f>
        <v>488948.94412472413</v>
      </c>
      <c r="C170" s="6">
        <f t="shared" ref="C170:C233" si="25">($F$6-17235)*$C$6/12</f>
        <v>3222.0625</v>
      </c>
      <c r="D170" s="6">
        <f t="shared" ref="D170:D233" si="26">B170*$C$4/12-C170</f>
        <v>-206.87734456420139</v>
      </c>
      <c r="E170" s="6">
        <f t="shared" si="23"/>
        <v>168164.00000000012</v>
      </c>
      <c r="F170" s="6">
        <f t="shared" ref="F170:F233" si="27">IF(B170*$C$4/12&gt;=C170,0)+IF(B170*$C$4/12&lt;C170,B170*$C$4/12-C170)</f>
        <v>-206.87734456420139</v>
      </c>
      <c r="G170" s="1">
        <f t="shared" si="21"/>
        <v>488742.06678015995</v>
      </c>
    </row>
    <row r="171" spans="1:7" x14ac:dyDescent="0.25">
      <c r="A171" s="58">
        <f t="shared" si="22"/>
        <v>163</v>
      </c>
      <c r="B171" s="1">
        <f t="shared" si="24"/>
        <v>488742.06678015995</v>
      </c>
      <c r="C171" s="6">
        <f t="shared" si="25"/>
        <v>3222.0625</v>
      </c>
      <c r="D171" s="6">
        <f t="shared" si="26"/>
        <v>-208.15308818901394</v>
      </c>
      <c r="E171" s="6">
        <f t="shared" si="23"/>
        <v>168164.00000000012</v>
      </c>
      <c r="F171" s="6">
        <f t="shared" si="27"/>
        <v>-208.15308818901394</v>
      </c>
      <c r="G171" s="1">
        <f t="shared" si="21"/>
        <v>488533.91369197093</v>
      </c>
    </row>
    <row r="172" spans="1:7" x14ac:dyDescent="0.25">
      <c r="A172" s="58">
        <f t="shared" si="22"/>
        <v>164</v>
      </c>
      <c r="B172" s="1">
        <f t="shared" si="24"/>
        <v>488533.91369197093</v>
      </c>
      <c r="C172" s="6">
        <f t="shared" si="25"/>
        <v>3222.0625</v>
      </c>
      <c r="D172" s="6">
        <f t="shared" si="26"/>
        <v>-209.43669889951298</v>
      </c>
      <c r="E172" s="6">
        <f t="shared" si="23"/>
        <v>168164.00000000012</v>
      </c>
      <c r="F172" s="6">
        <f t="shared" si="27"/>
        <v>-209.43669889951298</v>
      </c>
      <c r="G172" s="1">
        <f t="shared" si="21"/>
        <v>488324.47699307144</v>
      </c>
    </row>
    <row r="173" spans="1:7" x14ac:dyDescent="0.25">
      <c r="A173" s="58">
        <f t="shared" si="22"/>
        <v>165</v>
      </c>
      <c r="B173" s="1">
        <f t="shared" si="24"/>
        <v>488324.47699307144</v>
      </c>
      <c r="C173" s="6">
        <f t="shared" si="25"/>
        <v>3222.0625</v>
      </c>
      <c r="D173" s="6">
        <f t="shared" si="26"/>
        <v>-210.72822520939326</v>
      </c>
      <c r="E173" s="6">
        <f t="shared" si="23"/>
        <v>168164.00000000012</v>
      </c>
      <c r="F173" s="6">
        <f t="shared" si="27"/>
        <v>-210.72822520939326</v>
      </c>
      <c r="G173" s="1">
        <f t="shared" si="21"/>
        <v>488113.74876786204</v>
      </c>
    </row>
    <row r="174" spans="1:7" x14ac:dyDescent="0.25">
      <c r="A174" s="58">
        <f t="shared" si="22"/>
        <v>166</v>
      </c>
      <c r="B174" s="1">
        <f t="shared" si="24"/>
        <v>488113.74876786204</v>
      </c>
      <c r="C174" s="6">
        <f t="shared" si="25"/>
        <v>3222.0625</v>
      </c>
      <c r="D174" s="6">
        <f t="shared" si="26"/>
        <v>-212.02771593151738</v>
      </c>
      <c r="E174" s="6">
        <f t="shared" si="23"/>
        <v>168164.00000000012</v>
      </c>
      <c r="F174" s="6">
        <f t="shared" si="27"/>
        <v>-212.02771593151738</v>
      </c>
      <c r="G174" s="1">
        <f t="shared" si="21"/>
        <v>487901.72105193051</v>
      </c>
    </row>
    <row r="175" spans="1:7" x14ac:dyDescent="0.25">
      <c r="A175" s="58">
        <f t="shared" si="22"/>
        <v>167</v>
      </c>
      <c r="B175" s="1">
        <f t="shared" si="24"/>
        <v>487901.72105193051</v>
      </c>
      <c r="C175" s="6">
        <f t="shared" si="25"/>
        <v>3222.0625</v>
      </c>
      <c r="D175" s="6">
        <f t="shared" si="26"/>
        <v>-213.33522017976202</v>
      </c>
      <c r="E175" s="6">
        <f t="shared" si="23"/>
        <v>168164.00000000012</v>
      </c>
      <c r="F175" s="6">
        <f t="shared" si="27"/>
        <v>-213.33522017976202</v>
      </c>
      <c r="G175" s="1">
        <f t="shared" si="21"/>
        <v>487688.38583175075</v>
      </c>
    </row>
    <row r="176" spans="1:7" x14ac:dyDescent="0.25">
      <c r="A176" s="58">
        <f t="shared" si="22"/>
        <v>168</v>
      </c>
      <c r="B176" s="1">
        <f t="shared" si="24"/>
        <v>487688.38583175075</v>
      </c>
      <c r="C176" s="6">
        <f t="shared" si="25"/>
        <v>3222.0625</v>
      </c>
      <c r="D176" s="6">
        <f t="shared" si="26"/>
        <v>-214.6507873708706</v>
      </c>
      <c r="E176" s="6">
        <f t="shared" si="23"/>
        <v>168164.00000000012</v>
      </c>
      <c r="F176" s="6">
        <f t="shared" si="27"/>
        <v>-214.6507873708706</v>
      </c>
      <c r="G176" s="1">
        <f t="shared" si="21"/>
        <v>487473.73504437989</v>
      </c>
    </row>
    <row r="177" spans="1:7" x14ac:dyDescent="0.25">
      <c r="A177" s="58">
        <f t="shared" si="22"/>
        <v>169</v>
      </c>
      <c r="B177" s="1">
        <f t="shared" si="24"/>
        <v>487473.73504437989</v>
      </c>
      <c r="C177" s="6">
        <f t="shared" si="25"/>
        <v>3222.0625</v>
      </c>
      <c r="D177" s="6">
        <f t="shared" si="26"/>
        <v>-215.97446722632412</v>
      </c>
      <c r="E177" s="6">
        <f t="shared" si="23"/>
        <v>168164.00000000012</v>
      </c>
      <c r="F177" s="6">
        <f t="shared" si="27"/>
        <v>-215.97446722632412</v>
      </c>
      <c r="G177" s="1">
        <f t="shared" si="21"/>
        <v>487257.76057715359</v>
      </c>
    </row>
    <row r="178" spans="1:7" x14ac:dyDescent="0.25">
      <c r="A178" s="58">
        <f t="shared" si="22"/>
        <v>170</v>
      </c>
      <c r="B178" s="1">
        <f t="shared" si="24"/>
        <v>487257.76057715359</v>
      </c>
      <c r="C178" s="6">
        <f t="shared" si="25"/>
        <v>3222.0625</v>
      </c>
      <c r="D178" s="6">
        <f t="shared" si="26"/>
        <v>-217.3063097742197</v>
      </c>
      <c r="E178" s="6">
        <f t="shared" si="23"/>
        <v>168164.00000000012</v>
      </c>
      <c r="F178" s="6">
        <f t="shared" si="27"/>
        <v>-217.3063097742197</v>
      </c>
      <c r="G178" s="1">
        <f t="shared" si="21"/>
        <v>487040.45426737936</v>
      </c>
    </row>
    <row r="179" spans="1:7" x14ac:dyDescent="0.25">
      <c r="A179" s="58">
        <f t="shared" si="22"/>
        <v>171</v>
      </c>
      <c r="B179" s="1">
        <f t="shared" si="24"/>
        <v>487040.45426737936</v>
      </c>
      <c r="C179" s="6">
        <f t="shared" si="25"/>
        <v>3222.0625</v>
      </c>
      <c r="D179" s="6">
        <f t="shared" si="26"/>
        <v>-218.64636535116051</v>
      </c>
      <c r="E179" s="6">
        <f t="shared" si="23"/>
        <v>168164.00000000012</v>
      </c>
      <c r="F179" s="6">
        <f t="shared" si="27"/>
        <v>-218.64636535116051</v>
      </c>
      <c r="G179" s="1">
        <f t="shared" si="21"/>
        <v>486821.8079020282</v>
      </c>
    </row>
    <row r="180" spans="1:7" x14ac:dyDescent="0.25">
      <c r="A180" s="58">
        <f t="shared" si="22"/>
        <v>172</v>
      </c>
      <c r="B180" s="1">
        <f t="shared" si="24"/>
        <v>486821.8079020282</v>
      </c>
      <c r="C180" s="6">
        <f t="shared" si="25"/>
        <v>3222.0625</v>
      </c>
      <c r="D180" s="6">
        <f t="shared" si="26"/>
        <v>-219.99468460415983</v>
      </c>
      <c r="E180" s="6">
        <f t="shared" si="23"/>
        <v>168164.00000000012</v>
      </c>
      <c r="F180" s="6">
        <f t="shared" si="27"/>
        <v>-219.99468460415983</v>
      </c>
      <c r="G180" s="1">
        <f t="shared" si="21"/>
        <v>486601.81321742403</v>
      </c>
    </row>
    <row r="181" spans="1:7" x14ac:dyDescent="0.25">
      <c r="A181" s="58">
        <f t="shared" si="22"/>
        <v>173</v>
      </c>
      <c r="B181" s="1">
        <f t="shared" si="24"/>
        <v>486601.81321742403</v>
      </c>
      <c r="C181" s="6">
        <f t="shared" si="25"/>
        <v>3222.0625</v>
      </c>
      <c r="D181" s="6">
        <f t="shared" si="26"/>
        <v>-221.35131849255185</v>
      </c>
      <c r="E181" s="6">
        <f t="shared" si="23"/>
        <v>168164.00000000012</v>
      </c>
      <c r="F181" s="6">
        <f t="shared" si="27"/>
        <v>-221.35131849255185</v>
      </c>
      <c r="G181" s="1">
        <f t="shared" si="21"/>
        <v>486380.46189893148</v>
      </c>
    </row>
    <row r="182" spans="1:7" x14ac:dyDescent="0.25">
      <c r="A182" s="58">
        <f t="shared" si="22"/>
        <v>174</v>
      </c>
      <c r="B182" s="1">
        <f t="shared" si="24"/>
        <v>486380.46189893148</v>
      </c>
      <c r="C182" s="6">
        <f t="shared" si="25"/>
        <v>3222.0625</v>
      </c>
      <c r="D182" s="6">
        <f t="shared" si="26"/>
        <v>-222.71631828992258</v>
      </c>
      <c r="E182" s="6">
        <f t="shared" si="23"/>
        <v>168164.00000000012</v>
      </c>
      <c r="F182" s="6">
        <f t="shared" si="27"/>
        <v>-222.71631828992258</v>
      </c>
      <c r="G182" s="1">
        <f t="shared" si="21"/>
        <v>486157.74558064155</v>
      </c>
    </row>
    <row r="183" spans="1:7" x14ac:dyDescent="0.25">
      <c r="A183" s="58">
        <f t="shared" si="22"/>
        <v>175</v>
      </c>
      <c r="B183" s="1">
        <f t="shared" si="24"/>
        <v>486157.74558064155</v>
      </c>
      <c r="C183" s="6">
        <f t="shared" si="25"/>
        <v>3222.0625</v>
      </c>
      <c r="D183" s="6">
        <f t="shared" si="26"/>
        <v>-224.08973558604384</v>
      </c>
      <c r="E183" s="6">
        <f t="shared" si="23"/>
        <v>168164.00000000012</v>
      </c>
      <c r="F183" s="6">
        <f t="shared" si="27"/>
        <v>-224.08973558604384</v>
      </c>
      <c r="G183" s="1">
        <f t="shared" si="21"/>
        <v>485933.65584505553</v>
      </c>
    </row>
    <row r="184" spans="1:7" x14ac:dyDescent="0.25">
      <c r="A184" s="58">
        <f t="shared" si="22"/>
        <v>176</v>
      </c>
      <c r="B184" s="1">
        <f t="shared" si="24"/>
        <v>485933.65584505553</v>
      </c>
      <c r="C184" s="6">
        <f t="shared" si="25"/>
        <v>3222.0625</v>
      </c>
      <c r="D184" s="6">
        <f t="shared" si="26"/>
        <v>-225.47162228882416</v>
      </c>
      <c r="E184" s="6">
        <f t="shared" si="23"/>
        <v>168164.00000000012</v>
      </c>
      <c r="F184" s="6">
        <f t="shared" si="27"/>
        <v>-225.47162228882416</v>
      </c>
      <c r="G184" s="1">
        <f t="shared" si="21"/>
        <v>485708.18422276672</v>
      </c>
    </row>
    <row r="185" spans="1:7" x14ac:dyDescent="0.25">
      <c r="A185" s="58">
        <f t="shared" si="22"/>
        <v>177</v>
      </c>
      <c r="B185" s="1">
        <f t="shared" si="24"/>
        <v>485708.18422276672</v>
      </c>
      <c r="C185" s="6">
        <f t="shared" si="25"/>
        <v>3222.0625</v>
      </c>
      <c r="D185" s="6">
        <f t="shared" si="26"/>
        <v>-226.86203062627237</v>
      </c>
      <c r="E185" s="6">
        <f t="shared" si="23"/>
        <v>168164.00000000012</v>
      </c>
      <c r="F185" s="6">
        <f t="shared" si="27"/>
        <v>-226.86203062627237</v>
      </c>
      <c r="G185" s="1">
        <f t="shared" si="21"/>
        <v>485481.32219214045</v>
      </c>
    </row>
    <row r="186" spans="1:7" x14ac:dyDescent="0.25">
      <c r="A186" s="58">
        <f t="shared" si="22"/>
        <v>178</v>
      </c>
      <c r="B186" s="1">
        <f t="shared" si="24"/>
        <v>485481.32219214045</v>
      </c>
      <c r="C186" s="6">
        <f t="shared" si="25"/>
        <v>3222.0625</v>
      </c>
      <c r="D186" s="6">
        <f t="shared" si="26"/>
        <v>-228.2610131484671</v>
      </c>
      <c r="E186" s="6">
        <f t="shared" si="23"/>
        <v>168164.00000000012</v>
      </c>
      <c r="F186" s="6">
        <f t="shared" si="27"/>
        <v>-228.2610131484671</v>
      </c>
      <c r="G186" s="1">
        <f t="shared" si="21"/>
        <v>485253.06117899198</v>
      </c>
    </row>
    <row r="187" spans="1:7" x14ac:dyDescent="0.25">
      <c r="A187" s="58">
        <f t="shared" si="22"/>
        <v>179</v>
      </c>
      <c r="B187" s="1">
        <f t="shared" si="24"/>
        <v>485253.06117899198</v>
      </c>
      <c r="C187" s="6">
        <f t="shared" si="25"/>
        <v>3222.0625</v>
      </c>
      <c r="D187" s="6">
        <f t="shared" si="26"/>
        <v>-229.66862272954995</v>
      </c>
      <c r="E187" s="6">
        <f t="shared" si="23"/>
        <v>168164.00000000012</v>
      </c>
      <c r="F187" s="6">
        <f t="shared" si="27"/>
        <v>-229.66862272954995</v>
      </c>
      <c r="G187" s="1">
        <f t="shared" si="21"/>
        <v>485023.39255626244</v>
      </c>
    </row>
    <row r="188" spans="1:7" x14ac:dyDescent="0.25">
      <c r="A188" s="58">
        <f t="shared" si="22"/>
        <v>180</v>
      </c>
      <c r="B188" s="1">
        <f t="shared" si="24"/>
        <v>485023.39255626244</v>
      </c>
      <c r="C188" s="6">
        <f t="shared" si="25"/>
        <v>3222.0625</v>
      </c>
      <c r="D188" s="6">
        <f t="shared" si="26"/>
        <v>-231.08491256971502</v>
      </c>
      <c r="E188" s="6">
        <f t="shared" si="23"/>
        <v>168164.00000000012</v>
      </c>
      <c r="F188" s="6">
        <f t="shared" si="27"/>
        <v>-231.08491256971502</v>
      </c>
      <c r="G188" s="1">
        <f t="shared" si="21"/>
        <v>484792.30764369271</v>
      </c>
    </row>
    <row r="189" spans="1:7" x14ac:dyDescent="0.25">
      <c r="A189" s="58">
        <f t="shared" si="22"/>
        <v>181</v>
      </c>
      <c r="B189" s="1">
        <f t="shared" si="24"/>
        <v>484792.30764369271</v>
      </c>
      <c r="C189" s="6">
        <f t="shared" si="25"/>
        <v>3222.0625</v>
      </c>
      <c r="D189" s="6">
        <f t="shared" si="26"/>
        <v>-232.5099361972284</v>
      </c>
      <c r="E189" s="6">
        <f t="shared" si="23"/>
        <v>168164.00000000012</v>
      </c>
      <c r="F189" s="6">
        <f t="shared" si="27"/>
        <v>-232.5099361972284</v>
      </c>
      <c r="G189" s="1">
        <f t="shared" si="21"/>
        <v>484559.79770749545</v>
      </c>
    </row>
    <row r="190" spans="1:7" x14ac:dyDescent="0.25">
      <c r="A190" s="58">
        <f t="shared" si="22"/>
        <v>182</v>
      </c>
      <c r="B190" s="1">
        <f t="shared" si="24"/>
        <v>484559.79770749545</v>
      </c>
      <c r="C190" s="6">
        <f t="shared" si="25"/>
        <v>3222.0625</v>
      </c>
      <c r="D190" s="6">
        <f t="shared" si="26"/>
        <v>-233.94374747044458</v>
      </c>
      <c r="E190" s="6">
        <f t="shared" si="23"/>
        <v>168164.00000000012</v>
      </c>
      <c r="F190" s="6">
        <f t="shared" si="27"/>
        <v>-233.94374747044458</v>
      </c>
      <c r="G190" s="1">
        <f t="shared" si="21"/>
        <v>484325.85396002501</v>
      </c>
    </row>
    <row r="191" spans="1:7" x14ac:dyDescent="0.25">
      <c r="A191" s="58">
        <f t="shared" si="22"/>
        <v>183</v>
      </c>
      <c r="B191" s="1">
        <f t="shared" si="24"/>
        <v>484325.85396002501</v>
      </c>
      <c r="C191" s="6">
        <f t="shared" si="25"/>
        <v>3222.0625</v>
      </c>
      <c r="D191" s="6">
        <f t="shared" si="26"/>
        <v>-235.38640057984594</v>
      </c>
      <c r="E191" s="6">
        <f t="shared" si="23"/>
        <v>168164.00000000012</v>
      </c>
      <c r="F191" s="6">
        <f t="shared" si="27"/>
        <v>-235.38640057984594</v>
      </c>
      <c r="G191" s="1">
        <f t="shared" si="21"/>
        <v>484090.46755944518</v>
      </c>
    </row>
    <row r="192" spans="1:7" x14ac:dyDescent="0.25">
      <c r="A192" s="58">
        <f t="shared" si="22"/>
        <v>184</v>
      </c>
      <c r="B192" s="1">
        <f t="shared" si="24"/>
        <v>484090.46755944518</v>
      </c>
      <c r="C192" s="6">
        <f t="shared" si="25"/>
        <v>3222.0625</v>
      </c>
      <c r="D192" s="6">
        <f t="shared" si="26"/>
        <v>-236.83795005008824</v>
      </c>
      <c r="E192" s="6">
        <f t="shared" si="23"/>
        <v>168164.00000000012</v>
      </c>
      <c r="F192" s="6">
        <f t="shared" si="27"/>
        <v>-236.83795005008824</v>
      </c>
      <c r="G192" s="1">
        <f t="shared" si="21"/>
        <v>483853.62960939511</v>
      </c>
    </row>
    <row r="193" spans="1:7" x14ac:dyDescent="0.25">
      <c r="A193" s="58">
        <f t="shared" si="22"/>
        <v>185</v>
      </c>
      <c r="B193" s="1">
        <f t="shared" si="24"/>
        <v>483853.62960939511</v>
      </c>
      <c r="C193" s="6">
        <f t="shared" si="25"/>
        <v>3222.0625</v>
      </c>
      <c r="D193" s="6">
        <f t="shared" si="26"/>
        <v>-238.29845074206378</v>
      </c>
      <c r="E193" s="6">
        <f t="shared" si="23"/>
        <v>168164.00000000012</v>
      </c>
      <c r="F193" s="6">
        <f t="shared" si="27"/>
        <v>-238.29845074206378</v>
      </c>
      <c r="G193" s="1">
        <f t="shared" si="21"/>
        <v>483615.33115865302</v>
      </c>
    </row>
    <row r="194" spans="1:7" x14ac:dyDescent="0.25">
      <c r="A194" s="58">
        <f t="shared" si="22"/>
        <v>186</v>
      </c>
      <c r="B194" s="1">
        <f t="shared" si="24"/>
        <v>483615.33115865302</v>
      </c>
      <c r="C194" s="6">
        <f t="shared" si="25"/>
        <v>3222.0625</v>
      </c>
      <c r="D194" s="6">
        <f t="shared" si="26"/>
        <v>-239.76795785497279</v>
      </c>
      <c r="E194" s="6">
        <f t="shared" si="23"/>
        <v>168164.00000000012</v>
      </c>
      <c r="F194" s="6">
        <f t="shared" si="27"/>
        <v>-239.76795785497279</v>
      </c>
      <c r="G194" s="1">
        <f t="shared" si="21"/>
        <v>483375.56320079806</v>
      </c>
    </row>
    <row r="195" spans="1:7" x14ac:dyDescent="0.25">
      <c r="A195" s="58">
        <f t="shared" si="22"/>
        <v>187</v>
      </c>
      <c r="B195" s="1">
        <f t="shared" si="24"/>
        <v>483375.56320079806</v>
      </c>
      <c r="C195" s="6">
        <f t="shared" si="25"/>
        <v>3222.0625</v>
      </c>
      <c r="D195" s="6">
        <f t="shared" si="26"/>
        <v>-241.24652692841255</v>
      </c>
      <c r="E195" s="6">
        <f t="shared" si="23"/>
        <v>168164.00000000012</v>
      </c>
      <c r="F195" s="6">
        <f t="shared" si="27"/>
        <v>-241.24652692841255</v>
      </c>
      <c r="G195" s="1">
        <f t="shared" si="21"/>
        <v>483134.31667386967</v>
      </c>
    </row>
    <row r="196" spans="1:7" x14ac:dyDescent="0.25">
      <c r="A196" s="58">
        <f t="shared" si="22"/>
        <v>188</v>
      </c>
      <c r="B196" s="1">
        <f t="shared" si="24"/>
        <v>483134.31667386967</v>
      </c>
      <c r="C196" s="6">
        <f t="shared" si="25"/>
        <v>3222.0625</v>
      </c>
      <c r="D196" s="6">
        <f t="shared" si="26"/>
        <v>-242.73421384447056</v>
      </c>
      <c r="E196" s="6">
        <f t="shared" si="23"/>
        <v>168164.00000000012</v>
      </c>
      <c r="F196" s="6">
        <f t="shared" si="27"/>
        <v>-242.73421384447056</v>
      </c>
      <c r="G196" s="1">
        <f t="shared" si="21"/>
        <v>482891.58246002521</v>
      </c>
    </row>
    <row r="197" spans="1:7" x14ac:dyDescent="0.25">
      <c r="A197" s="58">
        <f t="shared" si="22"/>
        <v>189</v>
      </c>
      <c r="B197" s="1">
        <f t="shared" si="24"/>
        <v>482891.58246002521</v>
      </c>
      <c r="C197" s="6">
        <f t="shared" si="25"/>
        <v>3222.0625</v>
      </c>
      <c r="D197" s="6">
        <f t="shared" si="26"/>
        <v>-244.2310748298446</v>
      </c>
      <c r="E197" s="6">
        <f t="shared" si="23"/>
        <v>168164.00000000012</v>
      </c>
      <c r="F197" s="6">
        <f t="shared" si="27"/>
        <v>-244.2310748298446</v>
      </c>
      <c r="G197" s="1">
        <f t="shared" si="21"/>
        <v>482647.35138519539</v>
      </c>
    </row>
    <row r="198" spans="1:7" x14ac:dyDescent="0.25">
      <c r="A198" s="58">
        <f t="shared" si="22"/>
        <v>190</v>
      </c>
      <c r="B198" s="1">
        <f t="shared" si="24"/>
        <v>482647.35138519539</v>
      </c>
      <c r="C198" s="6">
        <f t="shared" si="25"/>
        <v>3222.0625</v>
      </c>
      <c r="D198" s="6">
        <f t="shared" si="26"/>
        <v>-245.73716645796185</v>
      </c>
      <c r="E198" s="6">
        <f t="shared" si="23"/>
        <v>168164.00000000012</v>
      </c>
      <c r="F198" s="6">
        <f t="shared" si="27"/>
        <v>-245.73716645796185</v>
      </c>
      <c r="G198" s="1">
        <f t="shared" si="21"/>
        <v>482401.61421873741</v>
      </c>
    </row>
    <row r="199" spans="1:7" x14ac:dyDescent="0.25">
      <c r="A199" s="58">
        <f t="shared" si="22"/>
        <v>191</v>
      </c>
      <c r="B199" s="1">
        <f t="shared" si="24"/>
        <v>482401.61421873741</v>
      </c>
      <c r="C199" s="6">
        <f t="shared" si="25"/>
        <v>3222.0625</v>
      </c>
      <c r="D199" s="6">
        <f t="shared" si="26"/>
        <v>-247.25254565111936</v>
      </c>
      <c r="E199" s="6">
        <f t="shared" si="23"/>
        <v>168164.00000000012</v>
      </c>
      <c r="F199" s="6">
        <f t="shared" si="27"/>
        <v>-247.25254565111936</v>
      </c>
      <c r="G199" s="1">
        <f t="shared" si="21"/>
        <v>482154.3616730863</v>
      </c>
    </row>
    <row r="200" spans="1:7" x14ac:dyDescent="0.25">
      <c r="A200" s="58">
        <f t="shared" si="22"/>
        <v>192</v>
      </c>
      <c r="B200" s="1">
        <f t="shared" si="24"/>
        <v>482154.3616730863</v>
      </c>
      <c r="C200" s="6">
        <f t="shared" si="25"/>
        <v>3222.0625</v>
      </c>
      <c r="D200" s="6">
        <f t="shared" si="26"/>
        <v>-248.7772696826346</v>
      </c>
      <c r="E200" s="6">
        <f t="shared" si="23"/>
        <v>168164.00000000012</v>
      </c>
      <c r="F200" s="6">
        <f t="shared" si="27"/>
        <v>-248.7772696826346</v>
      </c>
      <c r="G200" s="1">
        <f t="shared" si="21"/>
        <v>481905.58440340369</v>
      </c>
    </row>
    <row r="201" spans="1:7" x14ac:dyDescent="0.25">
      <c r="A201" s="58">
        <f t="shared" si="22"/>
        <v>193</v>
      </c>
      <c r="B201" s="1">
        <f t="shared" si="24"/>
        <v>481905.58440340369</v>
      </c>
      <c r="C201" s="6">
        <f t="shared" si="25"/>
        <v>3222.0625</v>
      </c>
      <c r="D201" s="6">
        <f t="shared" si="26"/>
        <v>-250.3113961790109</v>
      </c>
      <c r="E201" s="6">
        <f t="shared" si="23"/>
        <v>168164.00000000012</v>
      </c>
      <c r="F201" s="6">
        <f t="shared" si="27"/>
        <v>-250.3113961790109</v>
      </c>
      <c r="G201" s="1">
        <f t="shared" si="21"/>
        <v>481655.27300722466</v>
      </c>
    </row>
    <row r="202" spans="1:7" x14ac:dyDescent="0.25">
      <c r="A202" s="58">
        <f t="shared" si="22"/>
        <v>194</v>
      </c>
      <c r="B202" s="1">
        <f t="shared" si="24"/>
        <v>481655.27300722466</v>
      </c>
      <c r="C202" s="6">
        <f t="shared" si="25"/>
        <v>3222.0625</v>
      </c>
      <c r="D202" s="6">
        <f t="shared" si="26"/>
        <v>-251.85498312211485</v>
      </c>
      <c r="E202" s="6">
        <f t="shared" si="23"/>
        <v>168164.00000000012</v>
      </c>
      <c r="F202" s="6">
        <f t="shared" si="27"/>
        <v>-251.85498312211485</v>
      </c>
      <c r="G202" s="1">
        <f t="shared" ref="G202:G265" si="28">B202+F202</f>
        <v>481403.41802410258</v>
      </c>
    </row>
    <row r="203" spans="1:7" x14ac:dyDescent="0.25">
      <c r="A203" s="58">
        <f t="shared" ref="A203:A266" si="29">A202+1</f>
        <v>195</v>
      </c>
      <c r="B203" s="1">
        <f t="shared" si="24"/>
        <v>481403.41802410258</v>
      </c>
      <c r="C203" s="6">
        <f t="shared" si="25"/>
        <v>3222.0625</v>
      </c>
      <c r="D203" s="6">
        <f t="shared" si="26"/>
        <v>-253.40808885136767</v>
      </c>
      <c r="E203" s="6">
        <f t="shared" si="23"/>
        <v>168164.00000000012</v>
      </c>
      <c r="F203" s="6">
        <f t="shared" si="27"/>
        <v>-253.40808885136767</v>
      </c>
      <c r="G203" s="1">
        <f t="shared" si="28"/>
        <v>481150.0099352512</v>
      </c>
    </row>
    <row r="204" spans="1:7" x14ac:dyDescent="0.25">
      <c r="A204" s="58">
        <f t="shared" si="29"/>
        <v>196</v>
      </c>
      <c r="B204" s="1">
        <f t="shared" si="24"/>
        <v>481150.0099352512</v>
      </c>
      <c r="C204" s="6">
        <f t="shared" si="25"/>
        <v>3222.0625</v>
      </c>
      <c r="D204" s="6">
        <f t="shared" si="26"/>
        <v>-254.97077206595122</v>
      </c>
      <c r="E204" s="6">
        <f t="shared" ref="E204:E267" si="30">IF(D204&lt;=0,E203)+IF(D204&gt;0,E203+D204)</f>
        <v>168164.00000000012</v>
      </c>
      <c r="F204" s="6">
        <f t="shared" si="27"/>
        <v>-254.97077206595122</v>
      </c>
      <c r="G204" s="1">
        <f t="shared" si="28"/>
        <v>480895.03916318523</v>
      </c>
    </row>
    <row r="205" spans="1:7" x14ac:dyDescent="0.25">
      <c r="A205" s="58">
        <f t="shared" si="29"/>
        <v>197</v>
      </c>
      <c r="B205" s="1">
        <f t="shared" si="24"/>
        <v>480895.03916318523</v>
      </c>
      <c r="C205" s="6">
        <f t="shared" si="25"/>
        <v>3222.0625</v>
      </c>
      <c r="D205" s="6">
        <f t="shared" si="26"/>
        <v>-256.54309182702445</v>
      </c>
      <c r="E205" s="6">
        <f t="shared" si="30"/>
        <v>168164.00000000012</v>
      </c>
      <c r="F205" s="6">
        <f t="shared" si="27"/>
        <v>-256.54309182702445</v>
      </c>
      <c r="G205" s="1">
        <f t="shared" si="28"/>
        <v>480638.49607135821</v>
      </c>
    </row>
    <row r="206" spans="1:7" x14ac:dyDescent="0.25">
      <c r="A206" s="58">
        <f t="shared" si="29"/>
        <v>198</v>
      </c>
      <c r="B206" s="1">
        <f t="shared" si="24"/>
        <v>480638.49607135821</v>
      </c>
      <c r="C206" s="6">
        <f t="shared" si="25"/>
        <v>3222.0625</v>
      </c>
      <c r="D206" s="6">
        <f t="shared" si="26"/>
        <v>-258.12510755995754</v>
      </c>
      <c r="E206" s="6">
        <f t="shared" si="30"/>
        <v>168164.00000000012</v>
      </c>
      <c r="F206" s="6">
        <f t="shared" si="27"/>
        <v>-258.12510755995754</v>
      </c>
      <c r="G206" s="1">
        <f t="shared" si="28"/>
        <v>480380.37096379825</v>
      </c>
    </row>
    <row r="207" spans="1:7" x14ac:dyDescent="0.25">
      <c r="A207" s="58">
        <f t="shared" si="29"/>
        <v>199</v>
      </c>
      <c r="B207" s="1">
        <f t="shared" si="24"/>
        <v>480380.37096379825</v>
      </c>
      <c r="C207" s="6">
        <f t="shared" si="25"/>
        <v>3222.0625</v>
      </c>
      <c r="D207" s="6">
        <f t="shared" si="26"/>
        <v>-259.71687905657745</v>
      </c>
      <c r="E207" s="6">
        <f t="shared" si="30"/>
        <v>168164.00000000012</v>
      </c>
      <c r="F207" s="6">
        <f t="shared" si="27"/>
        <v>-259.71687905657745</v>
      </c>
      <c r="G207" s="1">
        <f t="shared" si="28"/>
        <v>480120.65408474166</v>
      </c>
    </row>
    <row r="208" spans="1:7" x14ac:dyDescent="0.25">
      <c r="A208" s="58">
        <f t="shared" si="29"/>
        <v>200</v>
      </c>
      <c r="B208" s="1">
        <f t="shared" si="24"/>
        <v>480120.65408474166</v>
      </c>
      <c r="C208" s="6">
        <f t="shared" si="25"/>
        <v>3222.0625</v>
      </c>
      <c r="D208" s="6">
        <f t="shared" si="26"/>
        <v>-261.31846647742668</v>
      </c>
      <c r="E208" s="6">
        <f t="shared" si="30"/>
        <v>168164.00000000012</v>
      </c>
      <c r="F208" s="6">
        <f t="shared" si="27"/>
        <v>-261.31846647742668</v>
      </c>
      <c r="G208" s="1">
        <f t="shared" si="28"/>
        <v>479859.33561826422</v>
      </c>
    </row>
    <row r="209" spans="1:7" x14ac:dyDescent="0.25">
      <c r="A209" s="58">
        <f t="shared" si="29"/>
        <v>201</v>
      </c>
      <c r="B209" s="1">
        <f t="shared" si="24"/>
        <v>479859.33561826422</v>
      </c>
      <c r="C209" s="6">
        <f t="shared" si="25"/>
        <v>3222.0625</v>
      </c>
      <c r="D209" s="6">
        <f t="shared" si="26"/>
        <v>-262.92993035403742</v>
      </c>
      <c r="E209" s="6">
        <f t="shared" si="30"/>
        <v>168164.00000000012</v>
      </c>
      <c r="F209" s="6">
        <f t="shared" si="27"/>
        <v>-262.92993035403742</v>
      </c>
      <c r="G209" s="1">
        <f t="shared" si="28"/>
        <v>479596.40568791016</v>
      </c>
    </row>
    <row r="210" spans="1:7" x14ac:dyDescent="0.25">
      <c r="A210" s="58">
        <f t="shared" si="29"/>
        <v>202</v>
      </c>
      <c r="B210" s="1">
        <f t="shared" si="24"/>
        <v>479596.40568791016</v>
      </c>
      <c r="C210" s="6">
        <f t="shared" si="25"/>
        <v>3222.0625</v>
      </c>
      <c r="D210" s="6">
        <f t="shared" si="26"/>
        <v>-264.55133159122079</v>
      </c>
      <c r="E210" s="6">
        <f t="shared" si="30"/>
        <v>168164.00000000012</v>
      </c>
      <c r="F210" s="6">
        <f t="shared" si="27"/>
        <v>-264.55133159122079</v>
      </c>
      <c r="G210" s="1">
        <f t="shared" si="28"/>
        <v>479331.85435631895</v>
      </c>
    </row>
    <row r="211" spans="1:7" x14ac:dyDescent="0.25">
      <c r="A211" s="58">
        <f t="shared" si="29"/>
        <v>203</v>
      </c>
      <c r="B211" s="1">
        <f t="shared" si="24"/>
        <v>479331.85435631895</v>
      </c>
      <c r="C211" s="6">
        <f t="shared" si="25"/>
        <v>3222.0625</v>
      </c>
      <c r="D211" s="6">
        <f t="shared" si="26"/>
        <v>-266.1827314693669</v>
      </c>
      <c r="E211" s="6">
        <f t="shared" si="30"/>
        <v>168164.00000000012</v>
      </c>
      <c r="F211" s="6">
        <f t="shared" si="27"/>
        <v>-266.1827314693669</v>
      </c>
      <c r="G211" s="1">
        <f t="shared" si="28"/>
        <v>479065.67162484955</v>
      </c>
    </row>
    <row r="212" spans="1:7" x14ac:dyDescent="0.25">
      <c r="A212" s="58">
        <f t="shared" si="29"/>
        <v>204</v>
      </c>
      <c r="B212" s="1">
        <f t="shared" si="24"/>
        <v>479065.67162484955</v>
      </c>
      <c r="C212" s="6">
        <f t="shared" si="25"/>
        <v>3222.0625</v>
      </c>
      <c r="D212" s="6">
        <f t="shared" si="26"/>
        <v>-267.82419164676139</v>
      </c>
      <c r="E212" s="6">
        <f t="shared" si="30"/>
        <v>168164.00000000012</v>
      </c>
      <c r="F212" s="6">
        <f t="shared" si="27"/>
        <v>-267.82419164676139</v>
      </c>
      <c r="G212" s="1">
        <f t="shared" si="28"/>
        <v>478797.84743320278</v>
      </c>
    </row>
    <row r="213" spans="1:7" x14ac:dyDescent="0.25">
      <c r="A213" s="58">
        <f t="shared" si="29"/>
        <v>205</v>
      </c>
      <c r="B213" s="1">
        <f t="shared" si="24"/>
        <v>478797.84743320278</v>
      </c>
      <c r="C213" s="6">
        <f t="shared" si="25"/>
        <v>3222.0625</v>
      </c>
      <c r="D213" s="6">
        <f t="shared" si="26"/>
        <v>-269.47577416191643</v>
      </c>
      <c r="E213" s="6">
        <f t="shared" si="30"/>
        <v>168164.00000000012</v>
      </c>
      <c r="F213" s="6">
        <f t="shared" si="27"/>
        <v>-269.47577416191643</v>
      </c>
      <c r="G213" s="1">
        <f t="shared" si="28"/>
        <v>478528.37165904086</v>
      </c>
    </row>
    <row r="214" spans="1:7" x14ac:dyDescent="0.25">
      <c r="A214" s="58">
        <f t="shared" si="29"/>
        <v>206</v>
      </c>
      <c r="B214" s="1">
        <f t="shared" si="24"/>
        <v>478528.37165904086</v>
      </c>
      <c r="C214" s="6">
        <f t="shared" si="25"/>
        <v>3222.0625</v>
      </c>
      <c r="D214" s="6">
        <f t="shared" si="26"/>
        <v>-271.13754143591495</v>
      </c>
      <c r="E214" s="6">
        <f t="shared" si="30"/>
        <v>168164.00000000012</v>
      </c>
      <c r="F214" s="6">
        <f t="shared" si="27"/>
        <v>-271.13754143591495</v>
      </c>
      <c r="G214" s="1">
        <f t="shared" si="28"/>
        <v>478257.23411760497</v>
      </c>
    </row>
    <row r="215" spans="1:7" x14ac:dyDescent="0.25">
      <c r="A215" s="58">
        <f t="shared" si="29"/>
        <v>207</v>
      </c>
      <c r="B215" s="1">
        <f t="shared" si="24"/>
        <v>478257.23411760497</v>
      </c>
      <c r="C215" s="6">
        <f t="shared" si="25"/>
        <v>3222.0625</v>
      </c>
      <c r="D215" s="6">
        <f t="shared" si="26"/>
        <v>-272.80955627476942</v>
      </c>
      <c r="E215" s="6">
        <f t="shared" si="30"/>
        <v>168164.00000000012</v>
      </c>
      <c r="F215" s="6">
        <f t="shared" si="27"/>
        <v>-272.80955627476942</v>
      </c>
      <c r="G215" s="1">
        <f t="shared" si="28"/>
        <v>477984.42456133018</v>
      </c>
    </row>
    <row r="216" spans="1:7" x14ac:dyDescent="0.25">
      <c r="A216" s="58">
        <f t="shared" si="29"/>
        <v>208</v>
      </c>
      <c r="B216" s="1">
        <f t="shared" si="24"/>
        <v>477984.42456133018</v>
      </c>
      <c r="C216" s="6">
        <f t="shared" si="25"/>
        <v>3222.0625</v>
      </c>
      <c r="D216" s="6">
        <f t="shared" si="26"/>
        <v>-274.49188187179743</v>
      </c>
      <c r="E216" s="6">
        <f t="shared" si="30"/>
        <v>168164.00000000012</v>
      </c>
      <c r="F216" s="6">
        <f t="shared" si="27"/>
        <v>-274.49188187179743</v>
      </c>
      <c r="G216" s="1">
        <f t="shared" si="28"/>
        <v>477709.9326794584</v>
      </c>
    </row>
    <row r="217" spans="1:7" x14ac:dyDescent="0.25">
      <c r="A217" s="58">
        <f t="shared" si="29"/>
        <v>209</v>
      </c>
      <c r="B217" s="1">
        <f t="shared" si="24"/>
        <v>477709.9326794584</v>
      </c>
      <c r="C217" s="6">
        <f t="shared" si="25"/>
        <v>3222.0625</v>
      </c>
      <c r="D217" s="6">
        <f t="shared" si="26"/>
        <v>-276.18458181000642</v>
      </c>
      <c r="E217" s="6">
        <f t="shared" si="30"/>
        <v>168164.00000000012</v>
      </c>
      <c r="F217" s="6">
        <f t="shared" si="27"/>
        <v>-276.18458181000642</v>
      </c>
      <c r="G217" s="1">
        <f t="shared" si="28"/>
        <v>477433.74809764838</v>
      </c>
    </row>
    <row r="218" spans="1:7" x14ac:dyDescent="0.25">
      <c r="A218" s="58">
        <f t="shared" si="29"/>
        <v>210</v>
      </c>
      <c r="B218" s="1">
        <f t="shared" si="24"/>
        <v>477433.74809764838</v>
      </c>
      <c r="C218" s="6">
        <f t="shared" si="25"/>
        <v>3222.0625</v>
      </c>
      <c r="D218" s="6">
        <f t="shared" si="26"/>
        <v>-277.88772006450199</v>
      </c>
      <c r="E218" s="6">
        <f t="shared" si="30"/>
        <v>168164.00000000012</v>
      </c>
      <c r="F218" s="6">
        <f t="shared" si="27"/>
        <v>-277.88772006450199</v>
      </c>
      <c r="G218" s="1">
        <f t="shared" si="28"/>
        <v>477155.86037758389</v>
      </c>
    </row>
    <row r="219" spans="1:7" x14ac:dyDescent="0.25">
      <c r="A219" s="58">
        <f t="shared" si="29"/>
        <v>211</v>
      </c>
      <c r="B219" s="1">
        <f t="shared" si="24"/>
        <v>477155.86037758389</v>
      </c>
      <c r="C219" s="6">
        <f t="shared" si="25"/>
        <v>3222.0625</v>
      </c>
      <c r="D219" s="6">
        <f t="shared" si="26"/>
        <v>-279.60136100489945</v>
      </c>
      <c r="E219" s="6">
        <f t="shared" si="30"/>
        <v>168164.00000000012</v>
      </c>
      <c r="F219" s="6">
        <f t="shared" si="27"/>
        <v>-279.60136100489945</v>
      </c>
      <c r="G219" s="1">
        <f t="shared" si="28"/>
        <v>476876.25901657896</v>
      </c>
    </row>
    <row r="220" spans="1:7" x14ac:dyDescent="0.25">
      <c r="A220" s="58">
        <f t="shared" si="29"/>
        <v>212</v>
      </c>
      <c r="B220" s="1">
        <f t="shared" si="24"/>
        <v>476876.25901657896</v>
      </c>
      <c r="C220" s="6">
        <f t="shared" si="25"/>
        <v>3222.0625</v>
      </c>
      <c r="D220" s="6">
        <f t="shared" si="26"/>
        <v>-281.32556939776305</v>
      </c>
      <c r="E220" s="6">
        <f t="shared" si="30"/>
        <v>168164.00000000012</v>
      </c>
      <c r="F220" s="6">
        <f t="shared" si="27"/>
        <v>-281.32556939776305</v>
      </c>
      <c r="G220" s="1">
        <f t="shared" si="28"/>
        <v>476594.93344718119</v>
      </c>
    </row>
    <row r="221" spans="1:7" x14ac:dyDescent="0.25">
      <c r="A221" s="58">
        <f t="shared" si="29"/>
        <v>213</v>
      </c>
      <c r="B221" s="1">
        <f t="shared" si="24"/>
        <v>476594.93344718119</v>
      </c>
      <c r="C221" s="6">
        <f t="shared" si="25"/>
        <v>3222.0625</v>
      </c>
      <c r="D221" s="6">
        <f t="shared" si="26"/>
        <v>-283.06041040904938</v>
      </c>
      <c r="E221" s="6">
        <f t="shared" si="30"/>
        <v>168164.00000000012</v>
      </c>
      <c r="F221" s="6">
        <f t="shared" si="27"/>
        <v>-283.06041040904938</v>
      </c>
      <c r="G221" s="1">
        <f t="shared" si="28"/>
        <v>476311.87303677213</v>
      </c>
    </row>
    <row r="222" spans="1:7" x14ac:dyDescent="0.25">
      <c r="A222" s="58">
        <f t="shared" si="29"/>
        <v>214</v>
      </c>
      <c r="B222" s="1">
        <f t="shared" si="24"/>
        <v>476311.87303677213</v>
      </c>
      <c r="C222" s="6">
        <f t="shared" si="25"/>
        <v>3222.0625</v>
      </c>
      <c r="D222" s="6">
        <f t="shared" si="26"/>
        <v>-284.80594960657209</v>
      </c>
      <c r="E222" s="6">
        <f t="shared" si="30"/>
        <v>168164.00000000012</v>
      </c>
      <c r="F222" s="6">
        <f t="shared" si="27"/>
        <v>-284.80594960657209</v>
      </c>
      <c r="G222" s="1">
        <f t="shared" si="28"/>
        <v>476027.06708716555</v>
      </c>
    </row>
    <row r="223" spans="1:7" x14ac:dyDescent="0.25">
      <c r="A223" s="58">
        <f t="shared" si="29"/>
        <v>215</v>
      </c>
      <c r="B223" s="1">
        <f t="shared" si="24"/>
        <v>476027.06708716555</v>
      </c>
      <c r="C223" s="6">
        <f t="shared" si="25"/>
        <v>3222.0625</v>
      </c>
      <c r="D223" s="6">
        <f t="shared" si="26"/>
        <v>-286.56225296247931</v>
      </c>
      <c r="E223" s="6">
        <f t="shared" si="30"/>
        <v>168164.00000000012</v>
      </c>
      <c r="F223" s="6">
        <f t="shared" si="27"/>
        <v>-286.56225296247931</v>
      </c>
      <c r="G223" s="1">
        <f t="shared" si="28"/>
        <v>475740.50483420305</v>
      </c>
    </row>
    <row r="224" spans="1:7" x14ac:dyDescent="0.25">
      <c r="A224" s="58">
        <f t="shared" si="29"/>
        <v>216</v>
      </c>
      <c r="B224" s="1">
        <f t="shared" si="24"/>
        <v>475740.50483420305</v>
      </c>
      <c r="C224" s="6">
        <f t="shared" si="25"/>
        <v>3222.0625</v>
      </c>
      <c r="D224" s="6">
        <f t="shared" si="26"/>
        <v>-288.329386855748</v>
      </c>
      <c r="E224" s="6">
        <f t="shared" si="30"/>
        <v>168164.00000000012</v>
      </c>
      <c r="F224" s="6">
        <f t="shared" si="27"/>
        <v>-288.329386855748</v>
      </c>
      <c r="G224" s="1">
        <f t="shared" si="28"/>
        <v>475452.17544734728</v>
      </c>
    </row>
    <row r="225" spans="1:7" x14ac:dyDescent="0.25">
      <c r="A225" s="58">
        <f t="shared" si="29"/>
        <v>217</v>
      </c>
      <c r="B225" s="1">
        <f t="shared" si="24"/>
        <v>475452.17544734728</v>
      </c>
      <c r="C225" s="6">
        <f t="shared" si="25"/>
        <v>3222.0625</v>
      </c>
      <c r="D225" s="6">
        <f t="shared" si="26"/>
        <v>-290.1074180746923</v>
      </c>
      <c r="E225" s="6">
        <f t="shared" si="30"/>
        <v>168164.00000000012</v>
      </c>
      <c r="F225" s="6">
        <f t="shared" si="27"/>
        <v>-290.1074180746923</v>
      </c>
      <c r="G225" s="1">
        <f t="shared" si="28"/>
        <v>475162.0680292726</v>
      </c>
    </row>
    <row r="226" spans="1:7" x14ac:dyDescent="0.25">
      <c r="A226" s="58">
        <f t="shared" si="29"/>
        <v>218</v>
      </c>
      <c r="B226" s="1">
        <f t="shared" si="24"/>
        <v>475162.0680292726</v>
      </c>
      <c r="C226" s="6">
        <f t="shared" si="25"/>
        <v>3222.0625</v>
      </c>
      <c r="D226" s="6">
        <f t="shared" si="26"/>
        <v>-291.89641381948604</v>
      </c>
      <c r="E226" s="6">
        <f t="shared" si="30"/>
        <v>168164.00000000012</v>
      </c>
      <c r="F226" s="6">
        <f t="shared" si="27"/>
        <v>-291.89641381948604</v>
      </c>
      <c r="G226" s="1">
        <f t="shared" si="28"/>
        <v>474870.17161545309</v>
      </c>
    </row>
    <row r="227" spans="1:7" x14ac:dyDescent="0.25">
      <c r="A227" s="58">
        <f t="shared" si="29"/>
        <v>219</v>
      </c>
      <c r="B227" s="1">
        <f t="shared" si="24"/>
        <v>474870.17161545309</v>
      </c>
      <c r="C227" s="6">
        <f t="shared" si="25"/>
        <v>3222.0625</v>
      </c>
      <c r="D227" s="6">
        <f t="shared" si="26"/>
        <v>-293.6964417047061</v>
      </c>
      <c r="E227" s="6">
        <f t="shared" si="30"/>
        <v>168164.00000000012</v>
      </c>
      <c r="F227" s="6">
        <f t="shared" si="27"/>
        <v>-293.6964417047061</v>
      </c>
      <c r="G227" s="1">
        <f t="shared" si="28"/>
        <v>474576.47517374839</v>
      </c>
    </row>
    <row r="228" spans="1:7" x14ac:dyDescent="0.25">
      <c r="A228" s="58">
        <f t="shared" si="29"/>
        <v>220</v>
      </c>
      <c r="B228" s="1">
        <f t="shared" si="24"/>
        <v>474576.47517374839</v>
      </c>
      <c r="C228" s="6">
        <f t="shared" si="25"/>
        <v>3222.0625</v>
      </c>
      <c r="D228" s="6">
        <f t="shared" si="26"/>
        <v>-295.50756976188495</v>
      </c>
      <c r="E228" s="6">
        <f t="shared" si="30"/>
        <v>168164.00000000012</v>
      </c>
      <c r="F228" s="6">
        <f t="shared" si="27"/>
        <v>-295.50756976188495</v>
      </c>
      <c r="G228" s="1">
        <f t="shared" si="28"/>
        <v>474280.9676039865</v>
      </c>
    </row>
    <row r="229" spans="1:7" x14ac:dyDescent="0.25">
      <c r="A229" s="58">
        <f t="shared" si="29"/>
        <v>221</v>
      </c>
      <c r="B229" s="1">
        <f t="shared" si="24"/>
        <v>474280.9676039865</v>
      </c>
      <c r="C229" s="6">
        <f t="shared" si="25"/>
        <v>3222.0625</v>
      </c>
      <c r="D229" s="6">
        <f t="shared" si="26"/>
        <v>-297.32986644208358</v>
      </c>
      <c r="E229" s="6">
        <f t="shared" si="30"/>
        <v>168164.00000000012</v>
      </c>
      <c r="F229" s="6">
        <f t="shared" si="27"/>
        <v>-297.32986644208358</v>
      </c>
      <c r="G229" s="1">
        <f t="shared" si="28"/>
        <v>473983.63773754443</v>
      </c>
    </row>
    <row r="230" spans="1:7" x14ac:dyDescent="0.25">
      <c r="A230" s="58">
        <f t="shared" si="29"/>
        <v>222</v>
      </c>
      <c r="B230" s="1">
        <f t="shared" si="24"/>
        <v>473983.63773754443</v>
      </c>
      <c r="C230" s="6">
        <f t="shared" si="25"/>
        <v>3222.0625</v>
      </c>
      <c r="D230" s="6">
        <f t="shared" si="26"/>
        <v>-299.16340061847632</v>
      </c>
      <c r="E230" s="6">
        <f t="shared" si="30"/>
        <v>168164.00000000012</v>
      </c>
      <c r="F230" s="6">
        <f t="shared" si="27"/>
        <v>-299.16340061847632</v>
      </c>
      <c r="G230" s="1">
        <f t="shared" si="28"/>
        <v>473684.47433692595</v>
      </c>
    </row>
    <row r="231" spans="1:7" x14ac:dyDescent="0.25">
      <c r="A231" s="58">
        <f t="shared" si="29"/>
        <v>223</v>
      </c>
      <c r="B231" s="1">
        <f t="shared" si="24"/>
        <v>473684.47433692595</v>
      </c>
      <c r="C231" s="6">
        <f t="shared" si="25"/>
        <v>3222.0625</v>
      </c>
      <c r="D231" s="6">
        <f t="shared" si="26"/>
        <v>-301.00824158895693</v>
      </c>
      <c r="E231" s="6">
        <f t="shared" si="30"/>
        <v>168164.00000000012</v>
      </c>
      <c r="F231" s="6">
        <f t="shared" si="27"/>
        <v>-301.00824158895693</v>
      </c>
      <c r="G231" s="1">
        <f t="shared" si="28"/>
        <v>473383.466095337</v>
      </c>
    </row>
    <row r="232" spans="1:7" x14ac:dyDescent="0.25">
      <c r="A232" s="58">
        <f t="shared" si="29"/>
        <v>224</v>
      </c>
      <c r="B232" s="1">
        <f t="shared" si="24"/>
        <v>473383.466095337</v>
      </c>
      <c r="C232" s="6">
        <f t="shared" si="25"/>
        <v>3222.0625</v>
      </c>
      <c r="D232" s="6">
        <f t="shared" si="26"/>
        <v>-302.86445907875532</v>
      </c>
      <c r="E232" s="6">
        <f t="shared" si="30"/>
        <v>168164.00000000012</v>
      </c>
      <c r="F232" s="6">
        <f t="shared" si="27"/>
        <v>-302.86445907875532</v>
      </c>
      <c r="G232" s="1">
        <f t="shared" si="28"/>
        <v>473080.60163625824</v>
      </c>
    </row>
    <row r="233" spans="1:7" x14ac:dyDescent="0.25">
      <c r="A233" s="58">
        <f t="shared" si="29"/>
        <v>225</v>
      </c>
      <c r="B233" s="1">
        <f t="shared" si="24"/>
        <v>473080.60163625824</v>
      </c>
      <c r="C233" s="6">
        <f t="shared" si="25"/>
        <v>3222.0625</v>
      </c>
      <c r="D233" s="6">
        <f t="shared" si="26"/>
        <v>-304.73212324307451</v>
      </c>
      <c r="E233" s="6">
        <f t="shared" si="30"/>
        <v>168164.00000000012</v>
      </c>
      <c r="F233" s="6">
        <f t="shared" si="27"/>
        <v>-304.73212324307451</v>
      </c>
      <c r="G233" s="1">
        <f t="shared" si="28"/>
        <v>472775.86951301515</v>
      </c>
    </row>
    <row r="234" spans="1:7" x14ac:dyDescent="0.25">
      <c r="A234" s="58">
        <f t="shared" si="29"/>
        <v>226</v>
      </c>
      <c r="B234" s="1">
        <f t="shared" ref="B234:B297" si="31">G233</f>
        <v>472775.86951301515</v>
      </c>
      <c r="C234" s="6">
        <f t="shared" ref="C234:C297" si="32">($F$6-17235)*$C$6/12</f>
        <v>3222.0625</v>
      </c>
      <c r="D234" s="6">
        <f t="shared" ref="D234:D297" si="33">B234*$C$4/12-C234</f>
        <v>-306.61130466973964</v>
      </c>
      <c r="E234" s="6">
        <f t="shared" si="30"/>
        <v>168164.00000000012</v>
      </c>
      <c r="F234" s="6">
        <f t="shared" ref="F234:F297" si="34">IF(B234*$C$4/12&gt;=C234,0)+IF(B234*$C$4/12&lt;C234,B234*$C$4/12-C234)</f>
        <v>-306.61130466973964</v>
      </c>
      <c r="G234" s="1">
        <f t="shared" si="28"/>
        <v>472469.25820834539</v>
      </c>
    </row>
    <row r="235" spans="1:7" x14ac:dyDescent="0.25">
      <c r="A235" s="58">
        <f t="shared" si="29"/>
        <v>227</v>
      </c>
      <c r="B235" s="1">
        <f t="shared" si="31"/>
        <v>472469.25820834539</v>
      </c>
      <c r="C235" s="6">
        <f t="shared" si="32"/>
        <v>3222.0625</v>
      </c>
      <c r="D235" s="6">
        <f t="shared" si="33"/>
        <v>-308.50207438186999</v>
      </c>
      <c r="E235" s="6">
        <f t="shared" si="30"/>
        <v>168164.00000000012</v>
      </c>
      <c r="F235" s="6">
        <f t="shared" si="34"/>
        <v>-308.50207438186999</v>
      </c>
      <c r="G235" s="1">
        <f t="shared" si="28"/>
        <v>472160.75613396353</v>
      </c>
    </row>
    <row r="236" spans="1:7" x14ac:dyDescent="0.25">
      <c r="A236" s="58">
        <f t="shared" si="29"/>
        <v>228</v>
      </c>
      <c r="B236" s="1">
        <f t="shared" si="31"/>
        <v>472160.75613396353</v>
      </c>
      <c r="C236" s="6">
        <f t="shared" si="32"/>
        <v>3222.0625</v>
      </c>
      <c r="D236" s="6">
        <f t="shared" si="33"/>
        <v>-310.40450384055839</v>
      </c>
      <c r="E236" s="6">
        <f t="shared" si="30"/>
        <v>168164.00000000012</v>
      </c>
      <c r="F236" s="6">
        <f t="shared" si="34"/>
        <v>-310.40450384055839</v>
      </c>
      <c r="G236" s="1">
        <f t="shared" si="28"/>
        <v>471850.35163012298</v>
      </c>
    </row>
    <row r="237" spans="1:7" x14ac:dyDescent="0.25">
      <c r="A237" s="58">
        <f t="shared" si="29"/>
        <v>229</v>
      </c>
      <c r="B237" s="1">
        <f t="shared" si="31"/>
        <v>471850.35163012298</v>
      </c>
      <c r="C237" s="6">
        <f t="shared" si="32"/>
        <v>3222.0625</v>
      </c>
      <c r="D237" s="6">
        <f t="shared" si="33"/>
        <v>-312.31866494757514</v>
      </c>
      <c r="E237" s="6">
        <f t="shared" si="30"/>
        <v>168164.00000000012</v>
      </c>
      <c r="F237" s="6">
        <f t="shared" si="34"/>
        <v>-312.31866494757514</v>
      </c>
      <c r="G237" s="1">
        <f t="shared" si="28"/>
        <v>471538.0329651754</v>
      </c>
    </row>
    <row r="238" spans="1:7" x14ac:dyDescent="0.25">
      <c r="A238" s="58">
        <f t="shared" si="29"/>
        <v>230</v>
      </c>
      <c r="B238" s="1">
        <f t="shared" si="31"/>
        <v>471538.0329651754</v>
      </c>
      <c r="C238" s="6">
        <f t="shared" si="32"/>
        <v>3222.0625</v>
      </c>
      <c r="D238" s="6">
        <f t="shared" si="33"/>
        <v>-314.24463004808558</v>
      </c>
      <c r="E238" s="6">
        <f t="shared" si="30"/>
        <v>168164.00000000012</v>
      </c>
      <c r="F238" s="6">
        <f t="shared" si="34"/>
        <v>-314.24463004808558</v>
      </c>
      <c r="G238" s="1">
        <f t="shared" si="28"/>
        <v>471223.78833512729</v>
      </c>
    </row>
    <row r="239" spans="1:7" x14ac:dyDescent="0.25">
      <c r="A239" s="58">
        <f t="shared" si="29"/>
        <v>231</v>
      </c>
      <c r="B239" s="1">
        <f t="shared" si="31"/>
        <v>471223.78833512729</v>
      </c>
      <c r="C239" s="6">
        <f t="shared" si="32"/>
        <v>3222.0625</v>
      </c>
      <c r="D239" s="6">
        <f t="shared" si="33"/>
        <v>-316.18247193338175</v>
      </c>
      <c r="E239" s="6">
        <f t="shared" si="30"/>
        <v>168164.00000000012</v>
      </c>
      <c r="F239" s="6">
        <f t="shared" si="34"/>
        <v>-316.18247193338175</v>
      </c>
      <c r="G239" s="1">
        <f t="shared" si="28"/>
        <v>470907.60586319392</v>
      </c>
    </row>
    <row r="240" spans="1:7" x14ac:dyDescent="0.25">
      <c r="A240" s="58">
        <f t="shared" si="29"/>
        <v>232</v>
      </c>
      <c r="B240" s="1">
        <f t="shared" si="31"/>
        <v>470907.60586319392</v>
      </c>
      <c r="C240" s="6">
        <f t="shared" si="32"/>
        <v>3222.0625</v>
      </c>
      <c r="D240" s="6">
        <f t="shared" si="33"/>
        <v>-318.1322638436377</v>
      </c>
      <c r="E240" s="6">
        <f t="shared" si="30"/>
        <v>168164.00000000012</v>
      </c>
      <c r="F240" s="6">
        <f t="shared" si="34"/>
        <v>-318.1322638436377</v>
      </c>
      <c r="G240" s="1">
        <f t="shared" si="28"/>
        <v>470589.47359935031</v>
      </c>
    </row>
    <row r="241" spans="1:7" x14ac:dyDescent="0.25">
      <c r="A241" s="58">
        <f t="shared" si="29"/>
        <v>233</v>
      </c>
      <c r="B241" s="1">
        <f t="shared" si="31"/>
        <v>470589.47359935031</v>
      </c>
      <c r="C241" s="6">
        <f t="shared" si="32"/>
        <v>3222.0625</v>
      </c>
      <c r="D241" s="6">
        <f t="shared" si="33"/>
        <v>-320.09407947067302</v>
      </c>
      <c r="E241" s="6">
        <f t="shared" si="30"/>
        <v>168164.00000000012</v>
      </c>
      <c r="F241" s="6">
        <f t="shared" si="34"/>
        <v>-320.09407947067302</v>
      </c>
      <c r="G241" s="1">
        <f t="shared" si="28"/>
        <v>470269.37951987964</v>
      </c>
    </row>
    <row r="242" spans="1:7" x14ac:dyDescent="0.25">
      <c r="A242" s="58">
        <f t="shared" si="29"/>
        <v>234</v>
      </c>
      <c r="B242" s="1">
        <f t="shared" si="31"/>
        <v>470269.37951987964</v>
      </c>
      <c r="C242" s="6">
        <f t="shared" si="32"/>
        <v>3222.0625</v>
      </c>
      <c r="D242" s="6">
        <f t="shared" si="33"/>
        <v>-322.06799296074269</v>
      </c>
      <c r="E242" s="6">
        <f t="shared" si="30"/>
        <v>168164.00000000012</v>
      </c>
      <c r="F242" s="6">
        <f t="shared" si="34"/>
        <v>-322.06799296074269</v>
      </c>
      <c r="G242" s="1">
        <f t="shared" si="28"/>
        <v>469947.3115269189</v>
      </c>
    </row>
    <row r="243" spans="1:7" x14ac:dyDescent="0.25">
      <c r="A243" s="58">
        <f t="shared" si="29"/>
        <v>235</v>
      </c>
      <c r="B243" s="1">
        <f t="shared" si="31"/>
        <v>469947.3115269189</v>
      </c>
      <c r="C243" s="6">
        <f t="shared" si="32"/>
        <v>3222.0625</v>
      </c>
      <c r="D243" s="6">
        <f t="shared" si="33"/>
        <v>-324.05407891733375</v>
      </c>
      <c r="E243" s="6">
        <f t="shared" si="30"/>
        <v>168164.00000000012</v>
      </c>
      <c r="F243" s="6">
        <f t="shared" si="34"/>
        <v>-324.05407891733375</v>
      </c>
      <c r="G243" s="1">
        <f t="shared" si="28"/>
        <v>469623.25744800159</v>
      </c>
    </row>
    <row r="244" spans="1:7" x14ac:dyDescent="0.25">
      <c r="A244" s="58">
        <f t="shared" si="29"/>
        <v>236</v>
      </c>
      <c r="B244" s="1">
        <f t="shared" si="31"/>
        <v>469623.25744800159</v>
      </c>
      <c r="C244" s="6">
        <f t="shared" si="32"/>
        <v>3222.0625</v>
      </c>
      <c r="D244" s="6">
        <f t="shared" si="33"/>
        <v>-326.05241240399073</v>
      </c>
      <c r="E244" s="6">
        <f t="shared" si="30"/>
        <v>168164.00000000012</v>
      </c>
      <c r="F244" s="6">
        <f t="shared" si="34"/>
        <v>-326.05241240399073</v>
      </c>
      <c r="G244" s="1">
        <f t="shared" si="28"/>
        <v>469297.20503559761</v>
      </c>
    </row>
    <row r="245" spans="1:7" x14ac:dyDescent="0.25">
      <c r="A245" s="58">
        <f t="shared" si="29"/>
        <v>237</v>
      </c>
      <c r="B245" s="1">
        <f t="shared" si="31"/>
        <v>469297.20503559761</v>
      </c>
      <c r="C245" s="6">
        <f t="shared" si="32"/>
        <v>3222.0625</v>
      </c>
      <c r="D245" s="6">
        <f t="shared" si="33"/>
        <v>-328.06306894714862</v>
      </c>
      <c r="E245" s="6">
        <f t="shared" si="30"/>
        <v>168164.00000000012</v>
      </c>
      <c r="F245" s="6">
        <f t="shared" si="34"/>
        <v>-328.06306894714862</v>
      </c>
      <c r="G245" s="1">
        <f t="shared" si="28"/>
        <v>468969.14196665044</v>
      </c>
    </row>
    <row r="246" spans="1:7" x14ac:dyDescent="0.25">
      <c r="A246" s="58">
        <f t="shared" si="29"/>
        <v>238</v>
      </c>
      <c r="B246" s="1">
        <f t="shared" si="31"/>
        <v>468969.14196665044</v>
      </c>
      <c r="C246" s="6">
        <f t="shared" si="32"/>
        <v>3222.0625</v>
      </c>
      <c r="D246" s="6">
        <f t="shared" si="33"/>
        <v>-330.08612453898922</v>
      </c>
      <c r="E246" s="6">
        <f t="shared" si="30"/>
        <v>168164.00000000012</v>
      </c>
      <c r="F246" s="6">
        <f t="shared" si="34"/>
        <v>-330.08612453898922</v>
      </c>
      <c r="G246" s="1">
        <f t="shared" si="28"/>
        <v>468639.05584211147</v>
      </c>
    </row>
    <row r="247" spans="1:7" x14ac:dyDescent="0.25">
      <c r="A247" s="58">
        <f t="shared" si="29"/>
        <v>239</v>
      </c>
      <c r="B247" s="1">
        <f t="shared" si="31"/>
        <v>468639.05584211147</v>
      </c>
      <c r="C247" s="6">
        <f t="shared" si="32"/>
        <v>3222.0625</v>
      </c>
      <c r="D247" s="6">
        <f t="shared" si="33"/>
        <v>-332.12165564031284</v>
      </c>
      <c r="E247" s="6">
        <f t="shared" si="30"/>
        <v>168164.00000000012</v>
      </c>
      <c r="F247" s="6">
        <f t="shared" si="34"/>
        <v>-332.12165564031284</v>
      </c>
      <c r="G247" s="1">
        <f t="shared" si="28"/>
        <v>468306.93418647116</v>
      </c>
    </row>
    <row r="248" spans="1:7" x14ac:dyDescent="0.25">
      <c r="A248" s="58">
        <f t="shared" si="29"/>
        <v>240</v>
      </c>
      <c r="B248" s="1">
        <f t="shared" si="31"/>
        <v>468306.93418647116</v>
      </c>
      <c r="C248" s="6">
        <f t="shared" si="32"/>
        <v>3222.0625</v>
      </c>
      <c r="D248" s="6">
        <f t="shared" si="33"/>
        <v>-334.16973918342774</v>
      </c>
      <c r="E248" s="6">
        <f t="shared" si="30"/>
        <v>168164.00000000012</v>
      </c>
      <c r="F248" s="6">
        <f t="shared" si="34"/>
        <v>-334.16973918342774</v>
      </c>
      <c r="G248" s="1">
        <f t="shared" si="28"/>
        <v>467972.76444728771</v>
      </c>
    </row>
    <row r="249" spans="1:7" x14ac:dyDescent="0.25">
      <c r="A249" s="58">
        <f t="shared" si="29"/>
        <v>241</v>
      </c>
      <c r="B249" s="1">
        <f t="shared" si="31"/>
        <v>467972.76444728771</v>
      </c>
      <c r="C249" s="6">
        <f t="shared" si="32"/>
        <v>3222.0625</v>
      </c>
      <c r="D249" s="6">
        <f t="shared" si="33"/>
        <v>-336.23045257505919</v>
      </c>
      <c r="E249" s="6">
        <f t="shared" si="30"/>
        <v>168164.00000000012</v>
      </c>
      <c r="F249" s="6">
        <f t="shared" si="34"/>
        <v>-336.23045257505919</v>
      </c>
      <c r="G249" s="1">
        <f t="shared" si="28"/>
        <v>467636.53399471263</v>
      </c>
    </row>
    <row r="250" spans="1:7" x14ac:dyDescent="0.25">
      <c r="A250" s="58">
        <f t="shared" si="29"/>
        <v>242</v>
      </c>
      <c r="B250" s="1">
        <f t="shared" si="31"/>
        <v>467636.53399471263</v>
      </c>
      <c r="C250" s="6">
        <f t="shared" si="32"/>
        <v>3222.0625</v>
      </c>
      <c r="D250" s="6">
        <f t="shared" si="33"/>
        <v>-338.30387369927257</v>
      </c>
      <c r="E250" s="6">
        <f t="shared" si="30"/>
        <v>168164.00000000012</v>
      </c>
      <c r="F250" s="6">
        <f t="shared" si="34"/>
        <v>-338.30387369927257</v>
      </c>
      <c r="G250" s="1">
        <f t="shared" si="28"/>
        <v>467298.23012101336</v>
      </c>
    </row>
    <row r="251" spans="1:7" x14ac:dyDescent="0.25">
      <c r="A251" s="58">
        <f t="shared" si="29"/>
        <v>243</v>
      </c>
      <c r="B251" s="1">
        <f t="shared" si="31"/>
        <v>467298.23012101336</v>
      </c>
      <c r="C251" s="6">
        <f t="shared" si="32"/>
        <v>3222.0625</v>
      </c>
      <c r="D251" s="6">
        <f t="shared" si="33"/>
        <v>-340.3900809204174</v>
      </c>
      <c r="E251" s="6">
        <f t="shared" si="30"/>
        <v>168164.00000000012</v>
      </c>
      <c r="F251" s="6">
        <f t="shared" si="34"/>
        <v>-340.3900809204174</v>
      </c>
      <c r="G251" s="1">
        <f t="shared" si="28"/>
        <v>466957.84004009294</v>
      </c>
    </row>
    <row r="252" spans="1:7" x14ac:dyDescent="0.25">
      <c r="A252" s="58">
        <f t="shared" si="29"/>
        <v>244</v>
      </c>
      <c r="B252" s="1">
        <f t="shared" si="31"/>
        <v>466957.84004009294</v>
      </c>
      <c r="C252" s="6">
        <f t="shared" si="32"/>
        <v>3222.0625</v>
      </c>
      <c r="D252" s="6">
        <f t="shared" si="33"/>
        <v>-342.48915308609367</v>
      </c>
      <c r="E252" s="6">
        <f t="shared" si="30"/>
        <v>168164.00000000012</v>
      </c>
      <c r="F252" s="6">
        <f t="shared" si="34"/>
        <v>-342.48915308609367</v>
      </c>
      <c r="G252" s="1">
        <f t="shared" si="28"/>
        <v>466615.35088700685</v>
      </c>
    </row>
    <row r="253" spans="1:7" x14ac:dyDescent="0.25">
      <c r="A253" s="58">
        <f t="shared" si="29"/>
        <v>245</v>
      </c>
      <c r="B253" s="1">
        <f t="shared" si="31"/>
        <v>466615.35088700685</v>
      </c>
      <c r="C253" s="6">
        <f t="shared" si="32"/>
        <v>3222.0625</v>
      </c>
      <c r="D253" s="6">
        <f t="shared" si="33"/>
        <v>-344.60116953012448</v>
      </c>
      <c r="E253" s="6">
        <f t="shared" si="30"/>
        <v>168164.00000000012</v>
      </c>
      <c r="F253" s="6">
        <f t="shared" si="34"/>
        <v>-344.60116953012448</v>
      </c>
      <c r="G253" s="1">
        <f t="shared" si="28"/>
        <v>466270.74971747672</v>
      </c>
    </row>
    <row r="254" spans="1:7" x14ac:dyDescent="0.25">
      <c r="A254" s="58">
        <f t="shared" si="29"/>
        <v>246</v>
      </c>
      <c r="B254" s="1">
        <f t="shared" si="31"/>
        <v>466270.74971747672</v>
      </c>
      <c r="C254" s="6">
        <f t="shared" si="32"/>
        <v>3222.0625</v>
      </c>
      <c r="D254" s="6">
        <f t="shared" si="33"/>
        <v>-346.72621007556018</v>
      </c>
      <c r="E254" s="6">
        <f t="shared" si="30"/>
        <v>168164.00000000012</v>
      </c>
      <c r="F254" s="6">
        <f t="shared" si="34"/>
        <v>-346.72621007556018</v>
      </c>
      <c r="G254" s="1">
        <f t="shared" si="28"/>
        <v>465924.02350740117</v>
      </c>
    </row>
    <row r="255" spans="1:7" x14ac:dyDescent="0.25">
      <c r="A255" s="58">
        <f t="shared" si="29"/>
        <v>247</v>
      </c>
      <c r="B255" s="1">
        <f t="shared" si="31"/>
        <v>465924.02350740117</v>
      </c>
      <c r="C255" s="6">
        <f t="shared" si="32"/>
        <v>3222.0625</v>
      </c>
      <c r="D255" s="6">
        <f t="shared" si="33"/>
        <v>-348.8643550376928</v>
      </c>
      <c r="E255" s="6">
        <f t="shared" si="30"/>
        <v>168164.00000000012</v>
      </c>
      <c r="F255" s="6">
        <f t="shared" si="34"/>
        <v>-348.8643550376928</v>
      </c>
      <c r="G255" s="1">
        <f t="shared" si="28"/>
        <v>465575.15915236349</v>
      </c>
    </row>
    <row r="256" spans="1:7" x14ac:dyDescent="0.25">
      <c r="A256" s="58">
        <f t="shared" si="29"/>
        <v>248</v>
      </c>
      <c r="B256" s="1">
        <f t="shared" si="31"/>
        <v>465575.15915236349</v>
      </c>
      <c r="C256" s="6">
        <f t="shared" si="32"/>
        <v>3222.0625</v>
      </c>
      <c r="D256" s="6">
        <f t="shared" si="33"/>
        <v>-351.01568522709204</v>
      </c>
      <c r="E256" s="6">
        <f t="shared" si="30"/>
        <v>168164.00000000012</v>
      </c>
      <c r="F256" s="6">
        <f t="shared" si="34"/>
        <v>-351.01568522709204</v>
      </c>
      <c r="G256" s="1">
        <f t="shared" si="28"/>
        <v>465224.14346713637</v>
      </c>
    </row>
    <row r="257" spans="1:7" x14ac:dyDescent="0.25">
      <c r="A257" s="58">
        <f t="shared" si="29"/>
        <v>249</v>
      </c>
      <c r="B257" s="1">
        <f t="shared" si="31"/>
        <v>465224.14346713637</v>
      </c>
      <c r="C257" s="6">
        <f t="shared" si="32"/>
        <v>3222.0625</v>
      </c>
      <c r="D257" s="6">
        <f t="shared" si="33"/>
        <v>-353.18028195265879</v>
      </c>
      <c r="E257" s="6">
        <f t="shared" si="30"/>
        <v>168164.00000000012</v>
      </c>
      <c r="F257" s="6">
        <f t="shared" si="34"/>
        <v>-353.18028195265879</v>
      </c>
      <c r="G257" s="1">
        <f t="shared" si="28"/>
        <v>464870.9631851837</v>
      </c>
    </row>
    <row r="258" spans="1:7" x14ac:dyDescent="0.25">
      <c r="A258" s="58">
        <f t="shared" si="29"/>
        <v>250</v>
      </c>
      <c r="B258" s="1">
        <f t="shared" si="31"/>
        <v>464870.9631851837</v>
      </c>
      <c r="C258" s="6">
        <f t="shared" si="32"/>
        <v>3222.0625</v>
      </c>
      <c r="D258" s="6">
        <f t="shared" si="33"/>
        <v>-355.35822702470068</v>
      </c>
      <c r="E258" s="6">
        <f t="shared" si="30"/>
        <v>168164.00000000012</v>
      </c>
      <c r="F258" s="6">
        <f t="shared" si="34"/>
        <v>-355.35822702470068</v>
      </c>
      <c r="G258" s="1">
        <f t="shared" si="28"/>
        <v>464515.60495815898</v>
      </c>
    </row>
    <row r="259" spans="1:7" x14ac:dyDescent="0.25">
      <c r="A259" s="58">
        <f t="shared" si="29"/>
        <v>251</v>
      </c>
      <c r="B259" s="1">
        <f t="shared" si="31"/>
        <v>464515.60495815898</v>
      </c>
      <c r="C259" s="6">
        <f t="shared" si="32"/>
        <v>3222.0625</v>
      </c>
      <c r="D259" s="6">
        <f t="shared" si="33"/>
        <v>-357.54960275801977</v>
      </c>
      <c r="E259" s="6">
        <f t="shared" si="30"/>
        <v>168164.00000000012</v>
      </c>
      <c r="F259" s="6">
        <f t="shared" si="34"/>
        <v>-357.54960275801977</v>
      </c>
      <c r="G259" s="1">
        <f t="shared" si="28"/>
        <v>464158.05535540095</v>
      </c>
    </row>
    <row r="260" spans="1:7" x14ac:dyDescent="0.25">
      <c r="A260" s="58">
        <f t="shared" si="29"/>
        <v>252</v>
      </c>
      <c r="B260" s="1">
        <f t="shared" si="31"/>
        <v>464158.05535540095</v>
      </c>
      <c r="C260" s="6">
        <f t="shared" si="32"/>
        <v>3222.0625</v>
      </c>
      <c r="D260" s="6">
        <f t="shared" si="33"/>
        <v>-359.75449197502758</v>
      </c>
      <c r="E260" s="6">
        <f t="shared" si="30"/>
        <v>168164.00000000012</v>
      </c>
      <c r="F260" s="6">
        <f t="shared" si="34"/>
        <v>-359.75449197502758</v>
      </c>
      <c r="G260" s="1">
        <f t="shared" si="28"/>
        <v>463798.30086342595</v>
      </c>
    </row>
    <row r="261" spans="1:7" x14ac:dyDescent="0.25">
      <c r="A261" s="58">
        <f t="shared" si="29"/>
        <v>253</v>
      </c>
      <c r="B261" s="1">
        <f t="shared" si="31"/>
        <v>463798.30086342595</v>
      </c>
      <c r="C261" s="6">
        <f t="shared" si="32"/>
        <v>3222.0625</v>
      </c>
      <c r="D261" s="6">
        <f t="shared" si="33"/>
        <v>-361.97297800887327</v>
      </c>
      <c r="E261" s="6">
        <f t="shared" si="30"/>
        <v>168164.00000000012</v>
      </c>
      <c r="F261" s="6">
        <f t="shared" si="34"/>
        <v>-361.97297800887327</v>
      </c>
      <c r="G261" s="1">
        <f t="shared" si="28"/>
        <v>463436.32788541709</v>
      </c>
    </row>
    <row r="262" spans="1:7" x14ac:dyDescent="0.25">
      <c r="A262" s="58">
        <f t="shared" si="29"/>
        <v>254</v>
      </c>
      <c r="B262" s="1">
        <f t="shared" si="31"/>
        <v>463436.32788541709</v>
      </c>
      <c r="C262" s="6">
        <f t="shared" si="32"/>
        <v>3222.0625</v>
      </c>
      <c r="D262" s="6">
        <f t="shared" si="33"/>
        <v>-364.20514470659464</v>
      </c>
      <c r="E262" s="6">
        <f t="shared" si="30"/>
        <v>168164.00000000012</v>
      </c>
      <c r="F262" s="6">
        <f t="shared" si="34"/>
        <v>-364.20514470659464</v>
      </c>
      <c r="G262" s="1">
        <f t="shared" si="28"/>
        <v>463072.1227407105</v>
      </c>
    </row>
    <row r="263" spans="1:7" x14ac:dyDescent="0.25">
      <c r="A263" s="58">
        <f t="shared" si="29"/>
        <v>255</v>
      </c>
      <c r="B263" s="1">
        <f t="shared" si="31"/>
        <v>463072.1227407105</v>
      </c>
      <c r="C263" s="6">
        <f t="shared" si="32"/>
        <v>3222.0625</v>
      </c>
      <c r="D263" s="6">
        <f t="shared" si="33"/>
        <v>-366.45107643228539</v>
      </c>
      <c r="E263" s="6">
        <f t="shared" si="30"/>
        <v>168164.00000000012</v>
      </c>
      <c r="F263" s="6">
        <f t="shared" si="34"/>
        <v>-366.45107643228539</v>
      </c>
      <c r="G263" s="1">
        <f t="shared" si="28"/>
        <v>462705.6716642782</v>
      </c>
    </row>
    <row r="264" spans="1:7" x14ac:dyDescent="0.25">
      <c r="A264" s="58">
        <f t="shared" si="29"/>
        <v>256</v>
      </c>
      <c r="B264" s="1">
        <f t="shared" si="31"/>
        <v>462705.6716642782</v>
      </c>
      <c r="C264" s="6">
        <f t="shared" si="32"/>
        <v>3222.0625</v>
      </c>
      <c r="D264" s="6">
        <f t="shared" si="33"/>
        <v>-368.7108580702843</v>
      </c>
      <c r="E264" s="6">
        <f t="shared" si="30"/>
        <v>168164.00000000012</v>
      </c>
      <c r="F264" s="6">
        <f t="shared" si="34"/>
        <v>-368.7108580702843</v>
      </c>
      <c r="G264" s="1">
        <f t="shared" si="28"/>
        <v>462336.96080620791</v>
      </c>
    </row>
    <row r="265" spans="1:7" x14ac:dyDescent="0.25">
      <c r="A265" s="58">
        <f t="shared" si="29"/>
        <v>257</v>
      </c>
      <c r="B265" s="1">
        <f t="shared" si="31"/>
        <v>462336.96080620791</v>
      </c>
      <c r="C265" s="6">
        <f t="shared" si="32"/>
        <v>3222.0625</v>
      </c>
      <c r="D265" s="6">
        <f t="shared" si="33"/>
        <v>-370.98457502838437</v>
      </c>
      <c r="E265" s="6">
        <f t="shared" si="30"/>
        <v>168164.00000000012</v>
      </c>
      <c r="F265" s="6">
        <f t="shared" si="34"/>
        <v>-370.98457502838437</v>
      </c>
      <c r="G265" s="1">
        <f t="shared" si="28"/>
        <v>461965.97623117955</v>
      </c>
    </row>
    <row r="266" spans="1:7" x14ac:dyDescent="0.25">
      <c r="A266" s="58">
        <f t="shared" si="29"/>
        <v>258</v>
      </c>
      <c r="B266" s="1">
        <f t="shared" si="31"/>
        <v>461965.97623117955</v>
      </c>
      <c r="C266" s="6">
        <f t="shared" si="32"/>
        <v>3222.0625</v>
      </c>
      <c r="D266" s="6">
        <f t="shared" si="33"/>
        <v>-373.27231324105969</v>
      </c>
      <c r="E266" s="6">
        <f t="shared" si="30"/>
        <v>168164.00000000012</v>
      </c>
      <c r="F266" s="6">
        <f t="shared" si="34"/>
        <v>-373.27231324105969</v>
      </c>
      <c r="G266" s="1">
        <f t="shared" ref="G266:G308" si="35">B266+F266</f>
        <v>461592.70391793852</v>
      </c>
    </row>
    <row r="267" spans="1:7" x14ac:dyDescent="0.25">
      <c r="A267" s="58">
        <f t="shared" ref="A267:A306" si="36">A266+1</f>
        <v>259</v>
      </c>
      <c r="B267" s="1">
        <f t="shared" si="31"/>
        <v>461592.70391793852</v>
      </c>
      <c r="C267" s="6">
        <f t="shared" si="32"/>
        <v>3222.0625</v>
      </c>
      <c r="D267" s="6">
        <f t="shared" si="33"/>
        <v>-375.57415917271283</v>
      </c>
      <c r="E267" s="6">
        <f t="shared" si="30"/>
        <v>168164.00000000012</v>
      </c>
      <c r="F267" s="6">
        <f t="shared" si="34"/>
        <v>-375.57415917271283</v>
      </c>
      <c r="G267" s="1">
        <f t="shared" si="35"/>
        <v>461217.1297587658</v>
      </c>
    </row>
    <row r="268" spans="1:7" x14ac:dyDescent="0.25">
      <c r="A268" s="58">
        <f t="shared" si="36"/>
        <v>260</v>
      </c>
      <c r="B268" s="1">
        <f t="shared" si="31"/>
        <v>461217.1297587658</v>
      </c>
      <c r="C268" s="6">
        <f t="shared" si="32"/>
        <v>3222.0625</v>
      </c>
      <c r="D268" s="6">
        <f t="shared" si="33"/>
        <v>-377.89019982094442</v>
      </c>
      <c r="E268" s="6">
        <f t="shared" ref="E268:E308" si="37">IF(D268&lt;=0,E267)+IF(D268&gt;0,E267+D268)</f>
        <v>168164.00000000012</v>
      </c>
      <c r="F268" s="6">
        <f t="shared" si="34"/>
        <v>-377.89019982094442</v>
      </c>
      <c r="G268" s="1">
        <f t="shared" si="35"/>
        <v>460839.23955894489</v>
      </c>
    </row>
    <row r="269" spans="1:7" x14ac:dyDescent="0.25">
      <c r="A269" s="58">
        <f t="shared" si="36"/>
        <v>261</v>
      </c>
      <c r="B269" s="1">
        <f t="shared" si="31"/>
        <v>460839.23955894489</v>
      </c>
      <c r="C269" s="6">
        <f t="shared" si="32"/>
        <v>3222.0625</v>
      </c>
      <c r="D269" s="6">
        <f t="shared" si="33"/>
        <v>-380.22052271983966</v>
      </c>
      <c r="E269" s="6">
        <f t="shared" si="37"/>
        <v>168164.00000000012</v>
      </c>
      <c r="F269" s="6">
        <f t="shared" si="34"/>
        <v>-380.22052271983966</v>
      </c>
      <c r="G269" s="1">
        <f t="shared" si="35"/>
        <v>460459.01903622504</v>
      </c>
    </row>
    <row r="270" spans="1:7" x14ac:dyDescent="0.25">
      <c r="A270" s="58">
        <f t="shared" si="36"/>
        <v>262</v>
      </c>
      <c r="B270" s="1">
        <f t="shared" si="31"/>
        <v>460459.01903622504</v>
      </c>
      <c r="C270" s="6">
        <f t="shared" si="32"/>
        <v>3222.0625</v>
      </c>
      <c r="D270" s="6">
        <f t="shared" si="33"/>
        <v>-382.56521594327933</v>
      </c>
      <c r="E270" s="6">
        <f t="shared" si="37"/>
        <v>168164.00000000012</v>
      </c>
      <c r="F270" s="6">
        <f t="shared" si="34"/>
        <v>-382.56521594327933</v>
      </c>
      <c r="G270" s="1">
        <f t="shared" si="35"/>
        <v>460076.45382028178</v>
      </c>
    </row>
    <row r="271" spans="1:7" x14ac:dyDescent="0.25">
      <c r="A271" s="58">
        <f t="shared" si="36"/>
        <v>263</v>
      </c>
      <c r="B271" s="1">
        <f t="shared" si="31"/>
        <v>460076.45382028178</v>
      </c>
      <c r="C271" s="6">
        <f t="shared" si="32"/>
        <v>3222.0625</v>
      </c>
      <c r="D271" s="6">
        <f t="shared" si="33"/>
        <v>-384.92436810826257</v>
      </c>
      <c r="E271" s="6">
        <f t="shared" si="37"/>
        <v>168164.00000000012</v>
      </c>
      <c r="F271" s="6">
        <f t="shared" si="34"/>
        <v>-384.92436810826257</v>
      </c>
      <c r="G271" s="1">
        <f t="shared" si="35"/>
        <v>459691.5294521735</v>
      </c>
    </row>
    <row r="272" spans="1:7" x14ac:dyDescent="0.25">
      <c r="A272" s="58">
        <f t="shared" si="36"/>
        <v>264</v>
      </c>
      <c r="B272" s="1">
        <f t="shared" si="31"/>
        <v>459691.5294521735</v>
      </c>
      <c r="C272" s="6">
        <f t="shared" si="32"/>
        <v>3222.0625</v>
      </c>
      <c r="D272" s="6">
        <f t="shared" si="33"/>
        <v>-387.29806837826391</v>
      </c>
      <c r="E272" s="6">
        <f t="shared" si="37"/>
        <v>168164.00000000012</v>
      </c>
      <c r="F272" s="6">
        <f t="shared" si="34"/>
        <v>-387.29806837826391</v>
      </c>
      <c r="G272" s="1">
        <f t="shared" si="35"/>
        <v>459304.23138379527</v>
      </c>
    </row>
    <row r="273" spans="1:7" x14ac:dyDescent="0.25">
      <c r="A273" s="58">
        <f t="shared" si="36"/>
        <v>265</v>
      </c>
      <c r="B273" s="1">
        <f t="shared" si="31"/>
        <v>459304.23138379527</v>
      </c>
      <c r="C273" s="6">
        <f t="shared" si="32"/>
        <v>3222.0625</v>
      </c>
      <c r="D273" s="6">
        <f t="shared" si="33"/>
        <v>-389.6864064665956</v>
      </c>
      <c r="E273" s="6">
        <f t="shared" si="37"/>
        <v>168164.00000000012</v>
      </c>
      <c r="F273" s="6">
        <f t="shared" si="34"/>
        <v>-389.6864064665956</v>
      </c>
      <c r="G273" s="1">
        <f t="shared" si="35"/>
        <v>458914.54497732868</v>
      </c>
    </row>
    <row r="274" spans="1:7" x14ac:dyDescent="0.25">
      <c r="A274" s="58">
        <f t="shared" si="36"/>
        <v>266</v>
      </c>
      <c r="B274" s="1">
        <f t="shared" si="31"/>
        <v>458914.54497732868</v>
      </c>
      <c r="C274" s="6">
        <f t="shared" si="32"/>
        <v>3222.0625</v>
      </c>
      <c r="D274" s="6">
        <f t="shared" si="33"/>
        <v>-392.0894726398069</v>
      </c>
      <c r="E274" s="6">
        <f t="shared" si="37"/>
        <v>168164.00000000012</v>
      </c>
      <c r="F274" s="6">
        <f t="shared" si="34"/>
        <v>-392.0894726398069</v>
      </c>
      <c r="G274" s="1">
        <f t="shared" si="35"/>
        <v>458522.4555046889</v>
      </c>
    </row>
    <row r="275" spans="1:7" x14ac:dyDescent="0.25">
      <c r="A275" s="58">
        <f t="shared" si="36"/>
        <v>267</v>
      </c>
      <c r="B275" s="1">
        <f t="shared" si="31"/>
        <v>458522.4555046889</v>
      </c>
      <c r="C275" s="6">
        <f t="shared" si="32"/>
        <v>3222.0625</v>
      </c>
      <c r="D275" s="6">
        <f t="shared" si="33"/>
        <v>-394.50735772108555</v>
      </c>
      <c r="E275" s="6">
        <f t="shared" si="37"/>
        <v>168164.00000000012</v>
      </c>
      <c r="F275" s="6">
        <f t="shared" si="34"/>
        <v>-394.50735772108555</v>
      </c>
      <c r="G275" s="1">
        <f t="shared" si="35"/>
        <v>458127.9481469678</v>
      </c>
    </row>
    <row r="276" spans="1:7" x14ac:dyDescent="0.25">
      <c r="A276" s="58">
        <f t="shared" si="36"/>
        <v>268</v>
      </c>
      <c r="B276" s="1">
        <f t="shared" si="31"/>
        <v>458127.9481469678</v>
      </c>
      <c r="C276" s="6">
        <f t="shared" si="32"/>
        <v>3222.0625</v>
      </c>
      <c r="D276" s="6">
        <f t="shared" si="33"/>
        <v>-396.94015309369888</v>
      </c>
      <c r="E276" s="6">
        <f t="shared" si="37"/>
        <v>168164.00000000012</v>
      </c>
      <c r="F276" s="6">
        <f t="shared" si="34"/>
        <v>-396.94015309369888</v>
      </c>
      <c r="G276" s="1">
        <f t="shared" si="35"/>
        <v>457731.00799387408</v>
      </c>
    </row>
    <row r="277" spans="1:7" x14ac:dyDescent="0.25">
      <c r="A277" s="58">
        <f t="shared" si="36"/>
        <v>269</v>
      </c>
      <c r="B277" s="1">
        <f t="shared" si="31"/>
        <v>457731.00799387408</v>
      </c>
      <c r="C277" s="6">
        <f t="shared" si="32"/>
        <v>3222.0625</v>
      </c>
      <c r="D277" s="6">
        <f t="shared" si="33"/>
        <v>-399.38795070444348</v>
      </c>
      <c r="E277" s="6">
        <f t="shared" si="37"/>
        <v>168164.00000000012</v>
      </c>
      <c r="F277" s="6">
        <f t="shared" si="34"/>
        <v>-399.38795070444348</v>
      </c>
      <c r="G277" s="1">
        <f t="shared" si="35"/>
        <v>457331.62004316965</v>
      </c>
    </row>
    <row r="278" spans="1:7" x14ac:dyDescent="0.25">
      <c r="A278" s="58">
        <f t="shared" si="36"/>
        <v>270</v>
      </c>
      <c r="B278" s="1">
        <f t="shared" si="31"/>
        <v>457331.62004316965</v>
      </c>
      <c r="C278" s="6">
        <f t="shared" si="32"/>
        <v>3222.0625</v>
      </c>
      <c r="D278" s="6">
        <f t="shared" si="33"/>
        <v>-401.85084306712088</v>
      </c>
      <c r="E278" s="6">
        <f t="shared" si="37"/>
        <v>168164.00000000012</v>
      </c>
      <c r="F278" s="6">
        <f t="shared" si="34"/>
        <v>-401.85084306712088</v>
      </c>
      <c r="G278" s="1">
        <f t="shared" si="35"/>
        <v>456929.76920010254</v>
      </c>
    </row>
    <row r="279" spans="1:7" x14ac:dyDescent="0.25">
      <c r="A279" s="58">
        <f t="shared" si="36"/>
        <v>271</v>
      </c>
      <c r="B279" s="1">
        <f t="shared" si="31"/>
        <v>456929.76920010254</v>
      </c>
      <c r="C279" s="6">
        <f t="shared" si="32"/>
        <v>3222.0625</v>
      </c>
      <c r="D279" s="6">
        <f t="shared" si="33"/>
        <v>-404.32892326603405</v>
      </c>
      <c r="E279" s="6">
        <f t="shared" si="37"/>
        <v>168164.00000000012</v>
      </c>
      <c r="F279" s="6">
        <f t="shared" si="34"/>
        <v>-404.32892326603405</v>
      </c>
      <c r="G279" s="1">
        <f t="shared" si="35"/>
        <v>456525.44027683651</v>
      </c>
    </row>
    <row r="280" spans="1:7" x14ac:dyDescent="0.25">
      <c r="A280" s="58">
        <f t="shared" si="36"/>
        <v>272</v>
      </c>
      <c r="B280" s="1">
        <f t="shared" si="31"/>
        <v>456525.44027683651</v>
      </c>
      <c r="C280" s="6">
        <f t="shared" si="32"/>
        <v>3222.0625</v>
      </c>
      <c r="D280" s="6">
        <f t="shared" si="33"/>
        <v>-406.82228495950812</v>
      </c>
      <c r="E280" s="6">
        <f t="shared" si="37"/>
        <v>168164.00000000012</v>
      </c>
      <c r="F280" s="6">
        <f t="shared" si="34"/>
        <v>-406.82228495950812</v>
      </c>
      <c r="G280" s="1">
        <f t="shared" si="35"/>
        <v>456118.61799187702</v>
      </c>
    </row>
    <row r="281" spans="1:7" x14ac:dyDescent="0.25">
      <c r="A281" s="58">
        <f t="shared" si="36"/>
        <v>273</v>
      </c>
      <c r="B281" s="1">
        <f t="shared" si="31"/>
        <v>456118.61799187702</v>
      </c>
      <c r="C281" s="6">
        <f t="shared" si="32"/>
        <v>3222.0625</v>
      </c>
      <c r="D281" s="6">
        <f t="shared" si="33"/>
        <v>-409.33102238342508</v>
      </c>
      <c r="E281" s="6">
        <f t="shared" si="37"/>
        <v>168164.00000000012</v>
      </c>
      <c r="F281" s="6">
        <f t="shared" si="34"/>
        <v>-409.33102238342508</v>
      </c>
      <c r="G281" s="1">
        <f t="shared" si="35"/>
        <v>455709.28696949361</v>
      </c>
    </row>
    <row r="282" spans="1:7" x14ac:dyDescent="0.25">
      <c r="A282" s="58">
        <f t="shared" si="36"/>
        <v>274</v>
      </c>
      <c r="B282" s="1">
        <f t="shared" si="31"/>
        <v>455709.28696949361</v>
      </c>
      <c r="C282" s="6">
        <f t="shared" si="32"/>
        <v>3222.0625</v>
      </c>
      <c r="D282" s="6">
        <f t="shared" si="33"/>
        <v>-411.85523035478946</v>
      </c>
      <c r="E282" s="6">
        <f t="shared" si="37"/>
        <v>168164.00000000012</v>
      </c>
      <c r="F282" s="6">
        <f t="shared" si="34"/>
        <v>-411.85523035478946</v>
      </c>
      <c r="G282" s="1">
        <f t="shared" si="35"/>
        <v>455297.43173913885</v>
      </c>
    </row>
    <row r="283" spans="1:7" x14ac:dyDescent="0.25">
      <c r="A283" s="58">
        <f t="shared" si="36"/>
        <v>275</v>
      </c>
      <c r="B283" s="1">
        <f t="shared" si="31"/>
        <v>455297.43173913885</v>
      </c>
      <c r="C283" s="6">
        <f t="shared" si="32"/>
        <v>3222.0625</v>
      </c>
      <c r="D283" s="6">
        <f t="shared" si="33"/>
        <v>-414.39500427531084</v>
      </c>
      <c r="E283" s="6">
        <f t="shared" si="37"/>
        <v>168164.00000000012</v>
      </c>
      <c r="F283" s="6">
        <f t="shared" si="34"/>
        <v>-414.39500427531084</v>
      </c>
      <c r="G283" s="1">
        <f t="shared" si="35"/>
        <v>454883.03673486353</v>
      </c>
    </row>
    <row r="284" spans="1:7" x14ac:dyDescent="0.25">
      <c r="A284" s="58">
        <f t="shared" si="36"/>
        <v>276</v>
      </c>
      <c r="B284" s="1">
        <f t="shared" si="31"/>
        <v>454883.03673486353</v>
      </c>
      <c r="C284" s="6">
        <f t="shared" si="32"/>
        <v>3222.0625</v>
      </c>
      <c r="D284" s="6">
        <f t="shared" si="33"/>
        <v>-416.95044013500819</v>
      </c>
      <c r="E284" s="6">
        <f t="shared" si="37"/>
        <v>168164.00000000012</v>
      </c>
      <c r="F284" s="6">
        <f t="shared" si="34"/>
        <v>-416.95044013500819</v>
      </c>
      <c r="G284" s="1">
        <f t="shared" si="35"/>
        <v>454466.08629472851</v>
      </c>
    </row>
    <row r="285" spans="1:7" x14ac:dyDescent="0.25">
      <c r="A285" s="58">
        <f t="shared" si="36"/>
        <v>277</v>
      </c>
      <c r="B285" s="1">
        <f t="shared" si="31"/>
        <v>454466.08629472851</v>
      </c>
      <c r="C285" s="6">
        <f t="shared" si="32"/>
        <v>3222.0625</v>
      </c>
      <c r="D285" s="6">
        <f t="shared" si="33"/>
        <v>-419.52163451584101</v>
      </c>
      <c r="E285" s="6">
        <f t="shared" si="37"/>
        <v>168164.00000000012</v>
      </c>
      <c r="F285" s="6">
        <f t="shared" si="34"/>
        <v>-419.52163451584101</v>
      </c>
      <c r="G285" s="1">
        <f t="shared" si="35"/>
        <v>454046.56466021267</v>
      </c>
    </row>
    <row r="286" spans="1:7" x14ac:dyDescent="0.25">
      <c r="A286" s="58">
        <f t="shared" si="36"/>
        <v>278</v>
      </c>
      <c r="B286" s="1">
        <f t="shared" si="31"/>
        <v>454046.56466021267</v>
      </c>
      <c r="C286" s="6">
        <f t="shared" si="32"/>
        <v>3222.0625</v>
      </c>
      <c r="D286" s="6">
        <f t="shared" si="33"/>
        <v>-422.1086845953555</v>
      </c>
      <c r="E286" s="6">
        <f t="shared" si="37"/>
        <v>168164.00000000012</v>
      </c>
      <c r="F286" s="6">
        <f t="shared" si="34"/>
        <v>-422.1086845953555</v>
      </c>
      <c r="G286" s="1">
        <f t="shared" si="35"/>
        <v>453624.45597561728</v>
      </c>
    </row>
    <row r="287" spans="1:7" x14ac:dyDescent="0.25">
      <c r="A287" s="58">
        <f t="shared" si="36"/>
        <v>279</v>
      </c>
      <c r="B287" s="1">
        <f t="shared" si="31"/>
        <v>453624.45597561728</v>
      </c>
      <c r="C287" s="6">
        <f t="shared" si="32"/>
        <v>3222.0625</v>
      </c>
      <c r="D287" s="6">
        <f t="shared" si="33"/>
        <v>-424.71168815036026</v>
      </c>
      <c r="E287" s="6">
        <f t="shared" si="37"/>
        <v>168164.00000000012</v>
      </c>
      <c r="F287" s="6">
        <f t="shared" si="34"/>
        <v>-424.71168815036026</v>
      </c>
      <c r="G287" s="1">
        <f t="shared" si="35"/>
        <v>453199.74428746692</v>
      </c>
    </row>
    <row r="288" spans="1:7" x14ac:dyDescent="0.25">
      <c r="A288" s="58">
        <f t="shared" si="36"/>
        <v>280</v>
      </c>
      <c r="B288" s="1">
        <f t="shared" si="31"/>
        <v>453199.74428746692</v>
      </c>
      <c r="C288" s="6">
        <f t="shared" si="32"/>
        <v>3222.0625</v>
      </c>
      <c r="D288" s="6">
        <f t="shared" si="33"/>
        <v>-427.3307435606207</v>
      </c>
      <c r="E288" s="6">
        <f t="shared" si="37"/>
        <v>168164.00000000012</v>
      </c>
      <c r="F288" s="6">
        <f t="shared" si="34"/>
        <v>-427.3307435606207</v>
      </c>
      <c r="G288" s="1">
        <f t="shared" si="35"/>
        <v>452772.4135439063</v>
      </c>
    </row>
    <row r="289" spans="1:7" x14ac:dyDescent="0.25">
      <c r="A289" s="58">
        <f t="shared" si="36"/>
        <v>281</v>
      </c>
      <c r="B289" s="1">
        <f t="shared" si="31"/>
        <v>452772.4135439063</v>
      </c>
      <c r="C289" s="6">
        <f t="shared" si="32"/>
        <v>3222.0625</v>
      </c>
      <c r="D289" s="6">
        <f t="shared" si="33"/>
        <v>-429.96594981257795</v>
      </c>
      <c r="E289" s="6">
        <f t="shared" si="37"/>
        <v>168164.00000000012</v>
      </c>
      <c r="F289" s="6">
        <f t="shared" si="34"/>
        <v>-429.96594981257795</v>
      </c>
      <c r="G289" s="1">
        <f t="shared" si="35"/>
        <v>452342.44759409374</v>
      </c>
    </row>
    <row r="290" spans="1:7" x14ac:dyDescent="0.25">
      <c r="A290" s="58">
        <f t="shared" si="36"/>
        <v>282</v>
      </c>
      <c r="B290" s="1">
        <f t="shared" si="31"/>
        <v>452342.44759409374</v>
      </c>
      <c r="C290" s="6">
        <f t="shared" si="32"/>
        <v>3222.0625</v>
      </c>
      <c r="D290" s="6">
        <f t="shared" si="33"/>
        <v>-432.61740650308866</v>
      </c>
      <c r="E290" s="6">
        <f t="shared" si="37"/>
        <v>168164.00000000012</v>
      </c>
      <c r="F290" s="6">
        <f t="shared" si="34"/>
        <v>-432.61740650308866</v>
      </c>
      <c r="G290" s="1">
        <f t="shared" si="35"/>
        <v>451909.83018759068</v>
      </c>
    </row>
    <row r="291" spans="1:7" x14ac:dyDescent="0.25">
      <c r="A291" s="58">
        <f t="shared" si="36"/>
        <v>283</v>
      </c>
      <c r="B291" s="1">
        <f t="shared" si="31"/>
        <v>451909.83018759068</v>
      </c>
      <c r="C291" s="6">
        <f t="shared" si="32"/>
        <v>3222.0625</v>
      </c>
      <c r="D291" s="6">
        <f t="shared" si="33"/>
        <v>-435.28521384319129</v>
      </c>
      <c r="E291" s="6">
        <f t="shared" si="37"/>
        <v>168164.00000000012</v>
      </c>
      <c r="F291" s="6">
        <f t="shared" si="34"/>
        <v>-435.28521384319129</v>
      </c>
      <c r="G291" s="1">
        <f t="shared" si="35"/>
        <v>451474.54497374751</v>
      </c>
    </row>
    <row r="292" spans="1:7" x14ac:dyDescent="0.25">
      <c r="A292" s="58">
        <f t="shared" si="36"/>
        <v>284</v>
      </c>
      <c r="B292" s="1">
        <f t="shared" si="31"/>
        <v>451474.54497374751</v>
      </c>
      <c r="C292" s="6">
        <f t="shared" si="32"/>
        <v>3222.0625</v>
      </c>
      <c r="D292" s="6">
        <f t="shared" si="33"/>
        <v>-437.96947266189045</v>
      </c>
      <c r="E292" s="6">
        <f t="shared" si="37"/>
        <v>168164.00000000012</v>
      </c>
      <c r="F292" s="6">
        <f t="shared" si="34"/>
        <v>-437.96947266189045</v>
      </c>
      <c r="G292" s="1">
        <f t="shared" si="35"/>
        <v>451036.57550108561</v>
      </c>
    </row>
    <row r="293" spans="1:7" x14ac:dyDescent="0.25">
      <c r="A293" s="58">
        <f t="shared" si="36"/>
        <v>285</v>
      </c>
      <c r="B293" s="1">
        <f t="shared" si="31"/>
        <v>451036.57550108561</v>
      </c>
      <c r="C293" s="6">
        <f t="shared" si="32"/>
        <v>3222.0625</v>
      </c>
      <c r="D293" s="6">
        <f t="shared" si="33"/>
        <v>-440.67028440997228</v>
      </c>
      <c r="E293" s="6">
        <f t="shared" si="37"/>
        <v>168164.00000000012</v>
      </c>
      <c r="F293" s="6">
        <f t="shared" si="34"/>
        <v>-440.67028440997228</v>
      </c>
      <c r="G293" s="1">
        <f t="shared" si="35"/>
        <v>450595.90521667566</v>
      </c>
    </row>
    <row r="294" spans="1:7" x14ac:dyDescent="0.25">
      <c r="A294" s="58">
        <f t="shared" si="36"/>
        <v>286</v>
      </c>
      <c r="B294" s="1">
        <f t="shared" si="31"/>
        <v>450595.90521667566</v>
      </c>
      <c r="C294" s="6">
        <f t="shared" si="32"/>
        <v>3222.0625</v>
      </c>
      <c r="D294" s="6">
        <f t="shared" si="33"/>
        <v>-443.3877511638334</v>
      </c>
      <c r="E294" s="6">
        <f t="shared" si="37"/>
        <v>168164.00000000012</v>
      </c>
      <c r="F294" s="6">
        <f t="shared" si="34"/>
        <v>-443.3877511638334</v>
      </c>
      <c r="G294" s="1">
        <f t="shared" si="35"/>
        <v>450152.5174655118</v>
      </c>
    </row>
    <row r="295" spans="1:7" x14ac:dyDescent="0.25">
      <c r="A295" s="58">
        <f t="shared" si="36"/>
        <v>287</v>
      </c>
      <c r="B295" s="1">
        <f t="shared" si="31"/>
        <v>450152.5174655118</v>
      </c>
      <c r="C295" s="6">
        <f t="shared" si="32"/>
        <v>3222.0625</v>
      </c>
      <c r="D295" s="6">
        <f t="shared" si="33"/>
        <v>-446.12197562934443</v>
      </c>
      <c r="E295" s="6">
        <f t="shared" si="37"/>
        <v>168164.00000000012</v>
      </c>
      <c r="F295" s="6">
        <f t="shared" si="34"/>
        <v>-446.12197562934443</v>
      </c>
      <c r="G295" s="1">
        <f t="shared" si="35"/>
        <v>449706.39548988244</v>
      </c>
    </row>
    <row r="296" spans="1:7" x14ac:dyDescent="0.25">
      <c r="A296" s="58">
        <f t="shared" si="36"/>
        <v>288</v>
      </c>
      <c r="B296" s="1">
        <f t="shared" si="31"/>
        <v>449706.39548988244</v>
      </c>
      <c r="C296" s="6">
        <f t="shared" si="32"/>
        <v>3222.0625</v>
      </c>
      <c r="D296" s="6">
        <f t="shared" si="33"/>
        <v>-448.87306114572493</v>
      </c>
      <c r="E296" s="6">
        <f t="shared" si="37"/>
        <v>168164.00000000012</v>
      </c>
      <c r="F296" s="6">
        <f t="shared" si="34"/>
        <v>-448.87306114572493</v>
      </c>
      <c r="G296" s="1">
        <f t="shared" si="35"/>
        <v>449257.52242873673</v>
      </c>
    </row>
    <row r="297" spans="1:7" x14ac:dyDescent="0.25">
      <c r="A297" s="58">
        <f t="shared" si="36"/>
        <v>289</v>
      </c>
      <c r="B297" s="1">
        <f t="shared" si="31"/>
        <v>449257.52242873673</v>
      </c>
      <c r="C297" s="6">
        <f t="shared" si="32"/>
        <v>3222.0625</v>
      </c>
      <c r="D297" s="6">
        <f t="shared" si="33"/>
        <v>-451.64111168945738</v>
      </c>
      <c r="E297" s="6">
        <f t="shared" si="37"/>
        <v>168164.00000000012</v>
      </c>
      <c r="F297" s="6">
        <f t="shared" si="34"/>
        <v>-451.64111168945738</v>
      </c>
      <c r="G297" s="1">
        <f t="shared" si="35"/>
        <v>448805.88131704729</v>
      </c>
    </row>
    <row r="298" spans="1:7" x14ac:dyDescent="0.25">
      <c r="A298" s="58">
        <f t="shared" si="36"/>
        <v>290</v>
      </c>
      <c r="B298" s="1">
        <f t="shared" ref="B298:B308" si="38">G297</f>
        <v>448805.88131704729</v>
      </c>
      <c r="C298" s="6">
        <f t="shared" ref="C298:C308" si="39">($F$6-17235)*$C$6/12</f>
        <v>3222.0625</v>
      </c>
      <c r="D298" s="6">
        <f t="shared" ref="D298:D308" si="40">B298*$C$4/12-C298</f>
        <v>-454.42623187820891</v>
      </c>
      <c r="E298" s="6">
        <f t="shared" si="37"/>
        <v>168164.00000000012</v>
      </c>
      <c r="F298" s="6">
        <f t="shared" ref="F298:F308" si="41">IF(B298*$C$4/12&gt;=C298,0)+IF(B298*$C$4/12&lt;C298,B298*$C$4/12-C298)</f>
        <v>-454.42623187820891</v>
      </c>
      <c r="G298" s="1">
        <f t="shared" si="35"/>
        <v>448351.45508516906</v>
      </c>
    </row>
    <row r="299" spans="1:7" x14ac:dyDescent="0.25">
      <c r="A299" s="58">
        <f t="shared" si="36"/>
        <v>291</v>
      </c>
      <c r="B299" s="1">
        <f t="shared" si="38"/>
        <v>448351.45508516906</v>
      </c>
      <c r="C299" s="6">
        <f t="shared" si="39"/>
        <v>3222.0625</v>
      </c>
      <c r="D299" s="6">
        <f t="shared" si="40"/>
        <v>-457.22852697479129</v>
      </c>
      <c r="E299" s="6">
        <f t="shared" si="37"/>
        <v>168164.00000000012</v>
      </c>
      <c r="F299" s="6">
        <f t="shared" si="41"/>
        <v>-457.22852697479129</v>
      </c>
      <c r="G299" s="1">
        <f t="shared" si="35"/>
        <v>447894.22655819426</v>
      </c>
    </row>
    <row r="300" spans="1:7" x14ac:dyDescent="0.25">
      <c r="A300" s="58">
        <f t="shared" si="36"/>
        <v>292</v>
      </c>
      <c r="B300" s="1">
        <f t="shared" si="38"/>
        <v>447894.22655819426</v>
      </c>
      <c r="C300" s="6">
        <f t="shared" si="39"/>
        <v>3222.0625</v>
      </c>
      <c r="D300" s="6">
        <f t="shared" si="40"/>
        <v>-460.04810289113584</v>
      </c>
      <c r="E300" s="6">
        <f t="shared" si="37"/>
        <v>168164.00000000012</v>
      </c>
      <c r="F300" s="6">
        <f t="shared" si="41"/>
        <v>-460.04810289113584</v>
      </c>
      <c r="G300" s="1">
        <f t="shared" si="35"/>
        <v>447434.17845530313</v>
      </c>
    </row>
    <row r="301" spans="1:7" x14ac:dyDescent="0.25">
      <c r="A301" s="58">
        <f t="shared" si="36"/>
        <v>293</v>
      </c>
      <c r="B301" s="1">
        <f t="shared" si="38"/>
        <v>447434.17845530313</v>
      </c>
      <c r="C301" s="6">
        <f t="shared" si="39"/>
        <v>3222.0625</v>
      </c>
      <c r="D301" s="6">
        <f t="shared" si="40"/>
        <v>-462.88506619229747</v>
      </c>
      <c r="E301" s="6">
        <f t="shared" si="37"/>
        <v>168164.00000000012</v>
      </c>
      <c r="F301" s="6">
        <f t="shared" si="41"/>
        <v>-462.88506619229747</v>
      </c>
      <c r="G301" s="1">
        <f t="shared" si="35"/>
        <v>446971.29338911083</v>
      </c>
    </row>
    <row r="302" spans="1:7" x14ac:dyDescent="0.25">
      <c r="A302" s="58">
        <f t="shared" si="36"/>
        <v>294</v>
      </c>
      <c r="B302" s="1">
        <f t="shared" si="38"/>
        <v>446971.29338911083</v>
      </c>
      <c r="C302" s="6">
        <f t="shared" si="39"/>
        <v>3222.0625</v>
      </c>
      <c r="D302" s="6">
        <f t="shared" si="40"/>
        <v>-465.73952410048332</v>
      </c>
      <c r="E302" s="6">
        <f t="shared" si="37"/>
        <v>168164.00000000012</v>
      </c>
      <c r="F302" s="6">
        <f t="shared" si="41"/>
        <v>-465.73952410048332</v>
      </c>
      <c r="G302" s="1">
        <f t="shared" si="35"/>
        <v>446505.55386501033</v>
      </c>
    </row>
    <row r="303" spans="1:7" x14ac:dyDescent="0.25">
      <c r="A303" s="58">
        <f t="shared" si="36"/>
        <v>295</v>
      </c>
      <c r="B303" s="1">
        <f t="shared" si="38"/>
        <v>446505.55386501033</v>
      </c>
      <c r="C303" s="6">
        <f t="shared" si="39"/>
        <v>3222.0625</v>
      </c>
      <c r="D303" s="6">
        <f t="shared" si="40"/>
        <v>-468.61158449910317</v>
      </c>
      <c r="E303" s="6">
        <f t="shared" si="37"/>
        <v>168164.00000000012</v>
      </c>
      <c r="F303" s="6">
        <f t="shared" si="41"/>
        <v>-468.61158449910317</v>
      </c>
      <c r="G303" s="1">
        <f t="shared" si="35"/>
        <v>446036.9422805112</v>
      </c>
    </row>
    <row r="304" spans="1:7" x14ac:dyDescent="0.25">
      <c r="A304" s="58">
        <f t="shared" si="36"/>
        <v>296</v>
      </c>
      <c r="B304" s="1">
        <f t="shared" si="38"/>
        <v>446036.9422805112</v>
      </c>
      <c r="C304" s="6">
        <f t="shared" si="39"/>
        <v>3222.0625</v>
      </c>
      <c r="D304" s="6">
        <f t="shared" si="40"/>
        <v>-471.50135593684763</v>
      </c>
      <c r="E304" s="6">
        <f t="shared" si="37"/>
        <v>168164.00000000012</v>
      </c>
      <c r="F304" s="6">
        <f t="shared" si="41"/>
        <v>-471.50135593684763</v>
      </c>
      <c r="G304" s="1">
        <f t="shared" si="35"/>
        <v>445565.44092457433</v>
      </c>
    </row>
    <row r="305" spans="1:7" x14ac:dyDescent="0.25">
      <c r="A305" s="58">
        <f t="shared" si="36"/>
        <v>297</v>
      </c>
      <c r="B305" s="1">
        <f t="shared" si="38"/>
        <v>445565.44092457433</v>
      </c>
      <c r="C305" s="6">
        <f t="shared" si="39"/>
        <v>3222.0625</v>
      </c>
      <c r="D305" s="6">
        <f t="shared" si="40"/>
        <v>-474.40894763179176</v>
      </c>
      <c r="E305" s="6">
        <f t="shared" si="37"/>
        <v>168164.00000000012</v>
      </c>
      <c r="F305" s="6">
        <f t="shared" si="41"/>
        <v>-474.40894763179176</v>
      </c>
      <c r="G305" s="1">
        <f t="shared" si="35"/>
        <v>445091.03197694256</v>
      </c>
    </row>
    <row r="306" spans="1:7" x14ac:dyDescent="0.25">
      <c r="A306" s="58">
        <f t="shared" si="36"/>
        <v>298</v>
      </c>
      <c r="B306" s="1">
        <f t="shared" si="38"/>
        <v>445091.03197694256</v>
      </c>
      <c r="C306" s="6">
        <f t="shared" si="39"/>
        <v>3222.0625</v>
      </c>
      <c r="D306" s="6">
        <f t="shared" si="40"/>
        <v>-477.33446947552102</v>
      </c>
      <c r="E306" s="6">
        <f t="shared" si="37"/>
        <v>168164.00000000012</v>
      </c>
      <c r="F306" s="6">
        <f t="shared" si="41"/>
        <v>-477.33446947552102</v>
      </c>
      <c r="G306" s="1">
        <f t="shared" si="35"/>
        <v>444613.69750746706</v>
      </c>
    </row>
    <row r="307" spans="1:7" x14ac:dyDescent="0.25">
      <c r="A307" s="58">
        <f>A306+1</f>
        <v>299</v>
      </c>
      <c r="B307" s="1">
        <f t="shared" si="38"/>
        <v>444613.69750746706</v>
      </c>
      <c r="C307" s="6">
        <f t="shared" si="39"/>
        <v>3222.0625</v>
      </c>
      <c r="D307" s="6">
        <f t="shared" si="40"/>
        <v>-480.27803203728627</v>
      </c>
      <c r="E307" s="6">
        <f t="shared" si="37"/>
        <v>168164.00000000012</v>
      </c>
      <c r="F307" s="6">
        <f t="shared" si="41"/>
        <v>-480.27803203728627</v>
      </c>
      <c r="G307" s="1">
        <f t="shared" si="35"/>
        <v>444133.41947542975</v>
      </c>
    </row>
    <row r="308" spans="1:7" ht="15.75" thickBot="1" x14ac:dyDescent="0.3">
      <c r="A308" s="9">
        <f>A307+1</f>
        <v>300</v>
      </c>
      <c r="B308" s="7">
        <f t="shared" si="38"/>
        <v>444133.41947542975</v>
      </c>
      <c r="C308" s="8">
        <f t="shared" si="39"/>
        <v>3222.0625</v>
      </c>
      <c r="D308" s="8">
        <f t="shared" si="40"/>
        <v>-483.23974656818291</v>
      </c>
      <c r="E308" s="8">
        <f t="shared" si="37"/>
        <v>168164.00000000012</v>
      </c>
      <c r="F308" s="8">
        <f t="shared" si="41"/>
        <v>-483.23974656818291</v>
      </c>
      <c r="G308" s="7">
        <f t="shared" si="35"/>
        <v>443650.17972886155</v>
      </c>
    </row>
    <row r="310" spans="1:7" x14ac:dyDescent="0.25">
      <c r="A310" t="s">
        <v>10</v>
      </c>
      <c r="B310" s="6">
        <f>SUM(C9:C308)</f>
        <v>785136.75</v>
      </c>
    </row>
  </sheetData>
  <mergeCells count="3">
    <mergeCell ref="E2:F2"/>
    <mergeCell ref="A1:G1"/>
    <mergeCell ref="B2:C2"/>
  </mergeCells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workbookViewId="0">
      <selection activeCell="K4" sqref="K4"/>
    </sheetView>
  </sheetViews>
  <sheetFormatPr defaultRowHeight="15" x14ac:dyDescent="0.25"/>
  <cols>
    <col min="11" max="11" width="13.140625" bestFit="1" customWidth="1"/>
  </cols>
  <sheetData>
    <row r="1" spans="1:11" x14ac:dyDescent="0.25">
      <c r="B1" s="168" t="s">
        <v>98</v>
      </c>
      <c r="C1" s="168"/>
      <c r="D1" s="168"/>
      <c r="E1" s="168"/>
      <c r="F1" s="168"/>
      <c r="G1" s="168"/>
      <c r="H1" s="168"/>
      <c r="I1" s="168"/>
    </row>
    <row r="2" spans="1:11" x14ac:dyDescent="0.25">
      <c r="A2" s="58" t="s">
        <v>25</v>
      </c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0">
        <v>7</v>
      </c>
      <c r="I2" s="60">
        <v>8</v>
      </c>
      <c r="K2" t="s">
        <v>21</v>
      </c>
    </row>
    <row r="3" spans="1:11" x14ac:dyDescent="0.25">
      <c r="A3" s="58">
        <v>1</v>
      </c>
      <c r="B3">
        <v>12060</v>
      </c>
      <c r="C3">
        <v>16240</v>
      </c>
      <c r="D3">
        <v>20420</v>
      </c>
      <c r="E3">
        <v>24600</v>
      </c>
      <c r="F3">
        <v>28780</v>
      </c>
      <c r="G3">
        <v>32960</v>
      </c>
      <c r="H3">
        <v>37140</v>
      </c>
      <c r="I3">
        <v>41320</v>
      </c>
      <c r="K3" s="42">
        <f>'IDR Analysis v2'!G9+1</f>
        <v>1.03</v>
      </c>
    </row>
    <row r="4" spans="1:11" x14ac:dyDescent="0.25">
      <c r="A4" s="58">
        <v>2</v>
      </c>
      <c r="B4">
        <f>B$3*$K$3</f>
        <v>12421.800000000001</v>
      </c>
      <c r="C4">
        <f t="shared" ref="C4:I4" si="0">C$3*$K$3</f>
        <v>16727.2</v>
      </c>
      <c r="D4">
        <f t="shared" si="0"/>
        <v>21032.600000000002</v>
      </c>
      <c r="E4">
        <f t="shared" si="0"/>
        <v>25338</v>
      </c>
      <c r="F4">
        <f t="shared" si="0"/>
        <v>29643.4</v>
      </c>
      <c r="G4">
        <f t="shared" si="0"/>
        <v>33948.800000000003</v>
      </c>
      <c r="H4">
        <f t="shared" si="0"/>
        <v>38254.200000000004</v>
      </c>
      <c r="I4">
        <f t="shared" si="0"/>
        <v>42559.6</v>
      </c>
    </row>
    <row r="5" spans="1:11" x14ac:dyDescent="0.25">
      <c r="A5" s="58">
        <v>3</v>
      </c>
      <c r="B5">
        <f>B4*$K$3</f>
        <v>12794.454000000002</v>
      </c>
      <c r="C5">
        <f t="shared" ref="C5:I5" si="1">C$4*$K$3</f>
        <v>17229.016</v>
      </c>
      <c r="D5">
        <f t="shared" si="1"/>
        <v>21663.578000000001</v>
      </c>
      <c r="E5">
        <f t="shared" si="1"/>
        <v>26098.14</v>
      </c>
      <c r="F5">
        <f t="shared" si="1"/>
        <v>30532.702000000001</v>
      </c>
      <c r="G5">
        <f t="shared" si="1"/>
        <v>34967.264000000003</v>
      </c>
      <c r="H5">
        <f t="shared" si="1"/>
        <v>39401.826000000008</v>
      </c>
      <c r="I5">
        <f t="shared" si="1"/>
        <v>43836.387999999999</v>
      </c>
    </row>
    <row r="6" spans="1:11" x14ac:dyDescent="0.25">
      <c r="A6" s="58">
        <v>4</v>
      </c>
      <c r="B6">
        <f t="shared" ref="B6:B27" si="2">B5*$K$3</f>
        <v>13178.287620000003</v>
      </c>
      <c r="C6">
        <f t="shared" ref="C6:C27" si="3">C5*$K$3</f>
        <v>17745.886480000001</v>
      </c>
      <c r="D6">
        <f t="shared" ref="D6:D27" si="4">D5*$K$3</f>
        <v>22313.485340000003</v>
      </c>
      <c r="E6">
        <f t="shared" ref="E6:E27" si="5">E5*$K$3</f>
        <v>26881.084200000001</v>
      </c>
      <c r="F6">
        <f t="shared" ref="F6:F27" si="6">F5*$K$3</f>
        <v>31448.683060000003</v>
      </c>
      <c r="G6">
        <f t="shared" ref="G6:G27" si="7">G5*$K$3</f>
        <v>36016.281920000001</v>
      </c>
      <c r="H6">
        <f t="shared" ref="H6:H27" si="8">H5*$K$3</f>
        <v>40583.880780000007</v>
      </c>
      <c r="I6">
        <f t="shared" ref="I6:I27" si="9">I5*$K$3</f>
        <v>45151.479639999998</v>
      </c>
    </row>
    <row r="7" spans="1:11" x14ac:dyDescent="0.25">
      <c r="A7" s="58">
        <v>5</v>
      </c>
      <c r="B7">
        <f t="shared" si="2"/>
        <v>13573.636248600003</v>
      </c>
      <c r="C7">
        <f t="shared" si="3"/>
        <v>18278.263074400002</v>
      </c>
      <c r="D7">
        <f t="shared" si="4"/>
        <v>22982.889900200003</v>
      </c>
      <c r="E7">
        <f t="shared" si="5"/>
        <v>27687.516726000002</v>
      </c>
      <c r="F7">
        <f t="shared" si="6"/>
        <v>32392.143551800003</v>
      </c>
      <c r="G7">
        <f t="shared" si="7"/>
        <v>37096.770377600005</v>
      </c>
      <c r="H7">
        <f t="shared" si="8"/>
        <v>41801.397203400011</v>
      </c>
      <c r="I7">
        <f t="shared" si="9"/>
        <v>46506.024029200002</v>
      </c>
    </row>
    <row r="8" spans="1:11" x14ac:dyDescent="0.25">
      <c r="A8" s="58">
        <v>6</v>
      </c>
      <c r="B8">
        <f t="shared" si="2"/>
        <v>13980.845336058004</v>
      </c>
      <c r="C8">
        <f t="shared" si="3"/>
        <v>18826.610966632001</v>
      </c>
      <c r="D8">
        <f t="shared" si="4"/>
        <v>23672.376597206003</v>
      </c>
      <c r="E8">
        <f t="shared" si="5"/>
        <v>28518.142227780001</v>
      </c>
      <c r="F8">
        <f t="shared" si="6"/>
        <v>33363.907858354003</v>
      </c>
      <c r="G8">
        <f t="shared" si="7"/>
        <v>38209.673488928005</v>
      </c>
      <c r="H8">
        <f t="shared" si="8"/>
        <v>43055.439119502014</v>
      </c>
      <c r="I8">
        <f t="shared" si="9"/>
        <v>47901.204750076002</v>
      </c>
    </row>
    <row r="9" spans="1:11" x14ac:dyDescent="0.25">
      <c r="A9" s="58">
        <v>7</v>
      </c>
      <c r="B9">
        <f t="shared" si="2"/>
        <v>14400.270696139745</v>
      </c>
      <c r="C9">
        <f t="shared" si="3"/>
        <v>19391.409295630961</v>
      </c>
      <c r="D9">
        <f t="shared" si="4"/>
        <v>24382.547895122185</v>
      </c>
      <c r="E9">
        <f t="shared" si="5"/>
        <v>29373.686494613401</v>
      </c>
      <c r="F9">
        <f t="shared" si="6"/>
        <v>34364.825094104621</v>
      </c>
      <c r="G9">
        <f t="shared" si="7"/>
        <v>39355.963693595848</v>
      </c>
      <c r="H9">
        <f t="shared" si="8"/>
        <v>44347.102293087075</v>
      </c>
      <c r="I9">
        <f t="shared" si="9"/>
        <v>49338.24089257828</v>
      </c>
    </row>
    <row r="10" spans="1:11" x14ac:dyDescent="0.25">
      <c r="A10" s="58">
        <v>8</v>
      </c>
      <c r="B10">
        <f t="shared" si="2"/>
        <v>14832.278817023938</v>
      </c>
      <c r="C10">
        <f t="shared" si="3"/>
        <v>19973.151574499891</v>
      </c>
      <c r="D10">
        <f t="shared" si="4"/>
        <v>25114.024331975852</v>
      </c>
      <c r="E10">
        <f t="shared" si="5"/>
        <v>30254.897089451802</v>
      </c>
      <c r="F10">
        <f t="shared" si="6"/>
        <v>35395.76984692776</v>
      </c>
      <c r="G10">
        <f t="shared" si="7"/>
        <v>40536.642604403722</v>
      </c>
      <c r="H10">
        <f t="shared" si="8"/>
        <v>45677.51536187969</v>
      </c>
      <c r="I10">
        <f t="shared" si="9"/>
        <v>50818.38811935563</v>
      </c>
    </row>
    <row r="11" spans="1:11" x14ac:dyDescent="0.25">
      <c r="A11" s="58">
        <v>9</v>
      </c>
      <c r="B11">
        <f t="shared" si="2"/>
        <v>15277.247181534656</v>
      </c>
      <c r="C11">
        <f t="shared" si="3"/>
        <v>20572.346121734889</v>
      </c>
      <c r="D11">
        <f t="shared" si="4"/>
        <v>25867.445061935126</v>
      </c>
      <c r="E11">
        <f t="shared" si="5"/>
        <v>31162.544002135357</v>
      </c>
      <c r="F11">
        <f t="shared" si="6"/>
        <v>36457.642942335595</v>
      </c>
      <c r="G11">
        <f t="shared" si="7"/>
        <v>41752.741882535833</v>
      </c>
      <c r="H11">
        <f t="shared" si="8"/>
        <v>47047.840822736085</v>
      </c>
      <c r="I11">
        <f t="shared" si="9"/>
        <v>52342.939762936301</v>
      </c>
    </row>
    <row r="12" spans="1:11" x14ac:dyDescent="0.25">
      <c r="A12" s="58">
        <v>10</v>
      </c>
      <c r="B12">
        <f t="shared" si="2"/>
        <v>15735.564596980696</v>
      </c>
      <c r="C12">
        <f t="shared" si="3"/>
        <v>21189.516505386935</v>
      </c>
      <c r="D12">
        <f t="shared" si="4"/>
        <v>26643.46841379318</v>
      </c>
      <c r="E12">
        <f t="shared" si="5"/>
        <v>32097.420322199418</v>
      </c>
      <c r="F12">
        <f t="shared" si="6"/>
        <v>37551.372230605666</v>
      </c>
      <c r="G12">
        <f t="shared" si="7"/>
        <v>43005.324139011907</v>
      </c>
      <c r="H12">
        <f t="shared" si="8"/>
        <v>48459.27604741817</v>
      </c>
      <c r="I12">
        <f t="shared" si="9"/>
        <v>53913.22795582439</v>
      </c>
    </row>
    <row r="13" spans="1:11" x14ac:dyDescent="0.25">
      <c r="A13" s="58">
        <v>11</v>
      </c>
      <c r="B13">
        <f t="shared" si="2"/>
        <v>16207.631534890117</v>
      </c>
      <c r="C13">
        <f t="shared" si="3"/>
        <v>21825.202000548543</v>
      </c>
      <c r="D13">
        <f t="shared" si="4"/>
        <v>27442.772466206978</v>
      </c>
      <c r="E13">
        <f t="shared" si="5"/>
        <v>33060.342931865402</v>
      </c>
      <c r="F13">
        <f t="shared" si="6"/>
        <v>38677.913397523836</v>
      </c>
      <c r="G13">
        <f t="shared" si="7"/>
        <v>44295.483863182264</v>
      </c>
      <c r="H13">
        <f t="shared" si="8"/>
        <v>49913.054328840713</v>
      </c>
      <c r="I13">
        <f t="shared" si="9"/>
        <v>55530.624794499126</v>
      </c>
    </row>
    <row r="14" spans="1:11" x14ac:dyDescent="0.25">
      <c r="A14" s="58">
        <v>12</v>
      </c>
      <c r="B14">
        <f t="shared" si="2"/>
        <v>16693.860480936823</v>
      </c>
      <c r="C14">
        <f t="shared" si="3"/>
        <v>22479.958060565001</v>
      </c>
      <c r="D14">
        <f t="shared" si="4"/>
        <v>28266.055640193186</v>
      </c>
      <c r="E14">
        <f t="shared" si="5"/>
        <v>34052.153219821368</v>
      </c>
      <c r="F14">
        <f t="shared" si="6"/>
        <v>39838.250799449554</v>
      </c>
      <c r="G14">
        <f t="shared" si="7"/>
        <v>45624.348379077732</v>
      </c>
      <c r="H14">
        <f t="shared" si="8"/>
        <v>51410.445958705939</v>
      </c>
      <c r="I14">
        <f t="shared" si="9"/>
        <v>57196.543538334103</v>
      </c>
    </row>
    <row r="15" spans="1:11" x14ac:dyDescent="0.25">
      <c r="A15" s="58">
        <v>13</v>
      </c>
      <c r="B15">
        <f t="shared" si="2"/>
        <v>17194.676295364927</v>
      </c>
      <c r="C15">
        <f t="shared" si="3"/>
        <v>23154.35680238195</v>
      </c>
      <c r="D15">
        <f t="shared" si="4"/>
        <v>29114.037309398984</v>
      </c>
      <c r="E15">
        <f t="shared" si="5"/>
        <v>35073.717816416007</v>
      </c>
      <c r="F15">
        <f t="shared" si="6"/>
        <v>41033.398323433044</v>
      </c>
      <c r="G15">
        <f t="shared" si="7"/>
        <v>46993.078830450067</v>
      </c>
      <c r="H15">
        <f t="shared" si="8"/>
        <v>52952.75933746712</v>
      </c>
      <c r="I15">
        <f t="shared" si="9"/>
        <v>58912.439844484128</v>
      </c>
    </row>
    <row r="16" spans="1:11" x14ac:dyDescent="0.25">
      <c r="A16" s="58">
        <v>14</v>
      </c>
      <c r="B16">
        <f t="shared" si="2"/>
        <v>17710.516584225876</v>
      </c>
      <c r="C16">
        <f t="shared" si="3"/>
        <v>23848.98750645341</v>
      </c>
      <c r="D16">
        <f t="shared" si="4"/>
        <v>29987.458428680955</v>
      </c>
      <c r="E16">
        <f t="shared" si="5"/>
        <v>36125.929350908489</v>
      </c>
      <c r="F16">
        <f t="shared" si="6"/>
        <v>42264.400273136038</v>
      </c>
      <c r="G16">
        <f t="shared" si="7"/>
        <v>48402.871195363572</v>
      </c>
      <c r="H16">
        <f t="shared" si="8"/>
        <v>54541.342117591135</v>
      </c>
      <c r="I16">
        <f t="shared" si="9"/>
        <v>60679.813039818655</v>
      </c>
    </row>
    <row r="17" spans="1:9" x14ac:dyDescent="0.25">
      <c r="A17" s="58">
        <v>15</v>
      </c>
      <c r="B17">
        <f t="shared" si="2"/>
        <v>18241.832081752651</v>
      </c>
      <c r="C17">
        <f t="shared" si="3"/>
        <v>24564.457131647014</v>
      </c>
      <c r="D17">
        <f t="shared" si="4"/>
        <v>30887.082181541384</v>
      </c>
      <c r="E17">
        <f t="shared" si="5"/>
        <v>37209.707231435743</v>
      </c>
      <c r="F17">
        <f t="shared" si="6"/>
        <v>43532.33228133012</v>
      </c>
      <c r="G17">
        <f t="shared" si="7"/>
        <v>49854.957331224483</v>
      </c>
      <c r="H17">
        <f t="shared" si="8"/>
        <v>56177.582381118867</v>
      </c>
      <c r="I17">
        <f t="shared" si="9"/>
        <v>62500.207431013216</v>
      </c>
    </row>
    <row r="18" spans="1:9" x14ac:dyDescent="0.25">
      <c r="A18" s="58">
        <v>16</v>
      </c>
      <c r="B18">
        <f t="shared" si="2"/>
        <v>18789.087044205233</v>
      </c>
      <c r="C18">
        <f t="shared" si="3"/>
        <v>25301.390845596427</v>
      </c>
      <c r="D18">
        <f t="shared" si="4"/>
        <v>31813.694646987627</v>
      </c>
      <c r="E18">
        <f t="shared" si="5"/>
        <v>38325.998448378814</v>
      </c>
      <c r="F18">
        <f t="shared" si="6"/>
        <v>44838.302249770022</v>
      </c>
      <c r="G18">
        <f t="shared" si="7"/>
        <v>51350.606051161216</v>
      </c>
      <c r="H18">
        <f t="shared" si="8"/>
        <v>57862.909852552431</v>
      </c>
      <c r="I18">
        <f t="shared" si="9"/>
        <v>64375.213653943611</v>
      </c>
    </row>
    <row r="19" spans="1:9" x14ac:dyDescent="0.25">
      <c r="A19" s="58">
        <v>17</v>
      </c>
      <c r="B19">
        <f t="shared" si="2"/>
        <v>19352.75965553139</v>
      </c>
      <c r="C19">
        <f t="shared" si="3"/>
        <v>26060.43257096432</v>
      </c>
      <c r="D19">
        <f t="shared" si="4"/>
        <v>32768.10548639726</v>
      </c>
      <c r="E19">
        <f t="shared" si="5"/>
        <v>39475.778401830183</v>
      </c>
      <c r="F19">
        <f t="shared" si="6"/>
        <v>46183.451317263127</v>
      </c>
      <c r="G19">
        <f t="shared" si="7"/>
        <v>52891.124232696056</v>
      </c>
      <c r="H19">
        <f t="shared" si="8"/>
        <v>59598.797148129008</v>
      </c>
      <c r="I19">
        <f t="shared" si="9"/>
        <v>66306.470063561923</v>
      </c>
    </row>
    <row r="20" spans="1:9" x14ac:dyDescent="0.25">
      <c r="A20" s="58">
        <v>18</v>
      </c>
      <c r="B20">
        <f t="shared" si="2"/>
        <v>19933.342445197333</v>
      </c>
      <c r="C20">
        <f t="shared" si="3"/>
        <v>26842.245548093251</v>
      </c>
      <c r="D20">
        <f t="shared" si="4"/>
        <v>33751.148650989177</v>
      </c>
      <c r="E20">
        <f t="shared" si="5"/>
        <v>40660.051753885091</v>
      </c>
      <c r="F20">
        <f t="shared" si="6"/>
        <v>47568.95485678102</v>
      </c>
      <c r="G20">
        <f t="shared" si="7"/>
        <v>54477.857959676941</v>
      </c>
      <c r="H20">
        <f t="shared" si="8"/>
        <v>61386.761062572878</v>
      </c>
      <c r="I20">
        <f t="shared" si="9"/>
        <v>68295.664165468785</v>
      </c>
    </row>
    <row r="21" spans="1:9" x14ac:dyDescent="0.25">
      <c r="A21" s="58">
        <v>19</v>
      </c>
      <c r="B21">
        <f t="shared" si="2"/>
        <v>20531.342718553253</v>
      </c>
      <c r="C21">
        <f t="shared" si="3"/>
        <v>27647.512914536048</v>
      </c>
      <c r="D21">
        <f t="shared" si="4"/>
        <v>34763.683110518854</v>
      </c>
      <c r="E21">
        <f t="shared" si="5"/>
        <v>41879.853306501645</v>
      </c>
      <c r="F21">
        <f t="shared" si="6"/>
        <v>48996.023502484451</v>
      </c>
      <c r="G21">
        <f t="shared" si="7"/>
        <v>56112.19369846725</v>
      </c>
      <c r="H21">
        <f t="shared" si="8"/>
        <v>63228.363894450064</v>
      </c>
      <c r="I21">
        <f t="shared" si="9"/>
        <v>70344.534090432848</v>
      </c>
    </row>
    <row r="22" spans="1:9" x14ac:dyDescent="0.25">
      <c r="A22" s="58">
        <v>20</v>
      </c>
      <c r="B22">
        <f t="shared" si="2"/>
        <v>21147.283000109852</v>
      </c>
      <c r="C22">
        <f t="shared" si="3"/>
        <v>28476.938301972132</v>
      </c>
      <c r="D22">
        <f t="shared" si="4"/>
        <v>35806.593603834423</v>
      </c>
      <c r="E22">
        <f t="shared" si="5"/>
        <v>43136.248905696695</v>
      </c>
      <c r="F22">
        <f t="shared" si="6"/>
        <v>50465.90420755899</v>
      </c>
      <c r="G22">
        <f t="shared" si="7"/>
        <v>57795.559509421269</v>
      </c>
      <c r="H22">
        <f t="shared" si="8"/>
        <v>65125.214811283564</v>
      </c>
      <c r="I22">
        <f t="shared" si="9"/>
        <v>72454.870113145837</v>
      </c>
    </row>
    <row r="23" spans="1:9" x14ac:dyDescent="0.25">
      <c r="A23" s="58">
        <v>21</v>
      </c>
      <c r="B23">
        <f t="shared" si="2"/>
        <v>21781.701490113148</v>
      </c>
      <c r="C23">
        <f t="shared" si="3"/>
        <v>29331.246451031297</v>
      </c>
      <c r="D23">
        <f t="shared" si="4"/>
        <v>36880.791411949453</v>
      </c>
      <c r="E23">
        <f t="shared" si="5"/>
        <v>44430.336372867598</v>
      </c>
      <c r="F23">
        <f t="shared" si="6"/>
        <v>51979.881333785757</v>
      </c>
      <c r="G23">
        <f t="shared" si="7"/>
        <v>59529.42629470391</v>
      </c>
      <c r="H23">
        <f t="shared" si="8"/>
        <v>67078.971255622077</v>
      </c>
      <c r="I23">
        <f t="shared" si="9"/>
        <v>74628.516216540214</v>
      </c>
    </row>
    <row r="24" spans="1:9" x14ac:dyDescent="0.25">
      <c r="A24" s="58">
        <v>22</v>
      </c>
      <c r="B24">
        <f t="shared" si="2"/>
        <v>22435.152534816541</v>
      </c>
      <c r="C24">
        <f t="shared" si="3"/>
        <v>30211.183844562238</v>
      </c>
      <c r="D24">
        <f t="shared" si="4"/>
        <v>37987.215154307938</v>
      </c>
      <c r="E24">
        <f t="shared" si="5"/>
        <v>45763.246464053627</v>
      </c>
      <c r="F24">
        <f t="shared" si="6"/>
        <v>53539.277773799331</v>
      </c>
      <c r="G24">
        <f t="shared" si="7"/>
        <v>61315.309083545028</v>
      </c>
      <c r="H24">
        <f t="shared" si="8"/>
        <v>69091.340393290739</v>
      </c>
      <c r="I24">
        <f t="shared" si="9"/>
        <v>76867.371703036421</v>
      </c>
    </row>
    <row r="25" spans="1:9" x14ac:dyDescent="0.25">
      <c r="A25" s="58">
        <v>23</v>
      </c>
      <c r="B25">
        <f t="shared" si="2"/>
        <v>23108.20711086104</v>
      </c>
      <c r="C25">
        <f t="shared" si="3"/>
        <v>31117.519359899106</v>
      </c>
      <c r="D25">
        <f t="shared" si="4"/>
        <v>39126.83160893718</v>
      </c>
      <c r="E25">
        <f t="shared" si="5"/>
        <v>47136.143857975236</v>
      </c>
      <c r="F25">
        <f t="shared" si="6"/>
        <v>55145.456107013313</v>
      </c>
      <c r="G25">
        <f t="shared" si="7"/>
        <v>63154.768356051383</v>
      </c>
      <c r="H25">
        <f t="shared" si="8"/>
        <v>71164.080605089461</v>
      </c>
      <c r="I25">
        <f t="shared" si="9"/>
        <v>79173.392854127509</v>
      </c>
    </row>
    <row r="26" spans="1:9" x14ac:dyDescent="0.25">
      <c r="A26" s="58">
        <v>24</v>
      </c>
      <c r="B26">
        <f t="shared" si="2"/>
        <v>23801.45332418687</v>
      </c>
      <c r="C26">
        <f t="shared" si="3"/>
        <v>32051.04494069608</v>
      </c>
      <c r="D26">
        <f t="shared" si="4"/>
        <v>40300.636557205296</v>
      </c>
      <c r="E26">
        <f t="shared" si="5"/>
        <v>48550.228173714495</v>
      </c>
      <c r="F26">
        <f t="shared" si="6"/>
        <v>56799.819790223715</v>
      </c>
      <c r="G26">
        <f t="shared" si="7"/>
        <v>65049.411406732928</v>
      </c>
      <c r="H26">
        <f t="shared" si="8"/>
        <v>73299.003023242141</v>
      </c>
      <c r="I26">
        <f t="shared" si="9"/>
        <v>81548.594639751333</v>
      </c>
    </row>
    <row r="27" spans="1:9" x14ac:dyDescent="0.25">
      <c r="A27" s="58">
        <v>25</v>
      </c>
      <c r="B27">
        <f t="shared" si="2"/>
        <v>24515.496923912477</v>
      </c>
      <c r="C27">
        <f t="shared" si="3"/>
        <v>33012.576288916964</v>
      </c>
      <c r="D27">
        <f t="shared" si="4"/>
        <v>41509.655653921458</v>
      </c>
      <c r="E27">
        <f t="shared" si="5"/>
        <v>50006.73501892593</v>
      </c>
      <c r="F27">
        <f t="shared" si="6"/>
        <v>58503.814383930425</v>
      </c>
      <c r="G27">
        <f t="shared" si="7"/>
        <v>67000.893748934919</v>
      </c>
      <c r="H27">
        <f t="shared" si="8"/>
        <v>75497.973113939413</v>
      </c>
      <c r="I27">
        <f t="shared" si="9"/>
        <v>83995.052478943879</v>
      </c>
    </row>
  </sheetData>
  <mergeCells count="1">
    <mergeCell ref="B1:I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</vt:vector>
  </HeadingPairs>
  <TitlesOfParts>
    <vt:vector size="11" baseType="lpstr">
      <vt:lpstr>IDR Analysis v2</vt:lpstr>
      <vt:lpstr>Old IBR</vt:lpstr>
      <vt:lpstr>PAYE New IBR</vt:lpstr>
      <vt:lpstr>REPAYE</vt:lpstr>
      <vt:lpstr>10 Yr</vt:lpstr>
      <vt:lpstr>25 Yr</vt:lpstr>
      <vt:lpstr>30 Yr</vt:lpstr>
      <vt:lpstr>IBR</vt:lpstr>
      <vt:lpstr>PIL</vt:lpstr>
      <vt:lpstr>Graphs</vt:lpstr>
      <vt:lpstr>Chart1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Estavillo</dc:creator>
  <cp:keywords/>
  <dc:description/>
  <cp:lastModifiedBy>SEO</cp:lastModifiedBy>
  <cp:revision/>
  <dcterms:created xsi:type="dcterms:W3CDTF">2010-02-01T19:21:51Z</dcterms:created>
  <dcterms:modified xsi:type="dcterms:W3CDTF">2017-11-21T17:40:59Z</dcterms:modified>
  <cp:category/>
  <cp:contentStatus/>
</cp:coreProperties>
</file>